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5480" windowHeight="11640"/>
  </bookViews>
  <sheets>
    <sheet name="EV Assessment" sheetId="1" r:id="rId1"/>
    <sheet name="Calculation" sheetId="4" state="hidden" r:id="rId2"/>
    <sheet name="constant" sheetId="2" state="hidden" r:id="rId3"/>
  </sheets>
  <definedNames>
    <definedName name="AC">constant!$O$15:$O$18</definedName>
    <definedName name="amp">constant!$C$2:$C$5</definedName>
    <definedName name="Car">constant!$R$25:$R$30</definedName>
    <definedName name="Cars">constant!$R$15:$R$20</definedName>
    <definedName name="dryer">constant!$P$2:$P$3</definedName>
    <definedName name="Electricheat">constant!$D$15:$D$16</definedName>
    <definedName name="Furnace">constant!$H$2:$H$8</definedName>
    <definedName name="HeatPump">constant!$M$15:$M$18</definedName>
    <definedName name="Hottub">constant!$R$2:$R$4</definedName>
    <definedName name="hwt">constant!$N$2:$N$3</definedName>
    <definedName name="location">constant!$J$2:$J$5</definedName>
    <definedName name="misc">constant!$H$15:$J$23</definedName>
    <definedName name="miscapp">constant!$H$15:$H$23</definedName>
    <definedName name="OLE_LINK1" localSheetId="0">'EV Assessment'!$B$9</definedName>
    <definedName name="_xlnm.Print_Area" localSheetId="1">Calculation!$A$1:$H$51</definedName>
    <definedName name="_xlnm.Print_Area" localSheetId="0">'EV Assessment'!$A$1:$AH$58</definedName>
    <definedName name="range">constant!$A$15:$A$16</definedName>
    <definedName name="source">constant!$H$2:$H$2</definedName>
    <definedName name="squarefeet">constant!$E$2:$E$8</definedName>
    <definedName name="stove">constant!$A$15:$A$16</definedName>
    <definedName name="yesno">constant!$A$1:$A$2</definedName>
  </definedNames>
  <calcPr calcId="145621"/>
</workbook>
</file>

<file path=xl/calcChain.xml><?xml version="1.0" encoding="utf-8"?>
<calcChain xmlns="http://schemas.openxmlformats.org/spreadsheetml/2006/main">
  <c r="AE44" i="1" l="1"/>
  <c r="C29" i="4" s="1"/>
  <c r="E29" i="4" s="1"/>
  <c r="AE30" i="1"/>
  <c r="AE38" i="1"/>
  <c r="C32" i="4" s="1"/>
  <c r="E32" i="4" s="1"/>
  <c r="AE37" i="1"/>
  <c r="C31" i="4" s="1"/>
  <c r="E31" i="4" s="1"/>
  <c r="B28" i="4"/>
  <c r="E28" i="4" s="1"/>
  <c r="G28" i="4" s="1"/>
  <c r="B27" i="4"/>
  <c r="B26" i="4"/>
  <c r="B25" i="4"/>
  <c r="E25" i="4" s="1"/>
  <c r="AE36" i="1"/>
  <c r="C38" i="4" s="1"/>
  <c r="E38" i="4" s="1"/>
  <c r="B24" i="4"/>
  <c r="B23" i="4"/>
  <c r="B21" i="4"/>
  <c r="B19" i="4"/>
  <c r="B17" i="4"/>
  <c r="B15" i="4"/>
  <c r="B13" i="4"/>
  <c r="E13" i="4" s="1"/>
  <c r="G13" i="4" s="1"/>
  <c r="B11" i="4"/>
  <c r="B9" i="4"/>
  <c r="E9" i="4" s="1"/>
  <c r="G9" i="4" s="1"/>
  <c r="E26" i="4"/>
  <c r="E27" i="4"/>
  <c r="G27" i="4" s="1"/>
  <c r="AE42" i="1"/>
  <c r="AE43" i="1"/>
  <c r="AE41" i="1"/>
  <c r="AE34" i="1"/>
  <c r="C24" i="4" s="1"/>
  <c r="E24" i="4" s="1"/>
  <c r="G24" i="4" s="1"/>
  <c r="AE33" i="1"/>
  <c r="C22" i="4" s="1"/>
  <c r="AE32" i="1"/>
  <c r="C12" i="4" s="1"/>
  <c r="AE31" i="1"/>
  <c r="C20" i="4" s="1"/>
  <c r="B6" i="4"/>
  <c r="E6" i="4" s="1"/>
  <c r="E11" i="4"/>
  <c r="G11" i="4" s="1"/>
  <c r="E14" i="4"/>
  <c r="G14" i="4" s="1"/>
  <c r="E15" i="4"/>
  <c r="G15" i="4" s="1"/>
  <c r="E16" i="4"/>
  <c r="G16" i="4" s="1"/>
  <c r="E17" i="4"/>
  <c r="G17" i="4" s="1"/>
  <c r="E18" i="4"/>
  <c r="G18" i="4" s="1"/>
  <c r="E19" i="4"/>
  <c r="G19" i="4" s="1"/>
  <c r="E23" i="4"/>
  <c r="G23" i="4"/>
  <c r="E10" i="4"/>
  <c r="G10" i="4" s="1"/>
  <c r="E8" i="4"/>
  <c r="G8" i="4" s="1"/>
  <c r="G29" i="4" l="1"/>
  <c r="G22" i="4"/>
  <c r="E22" i="4"/>
  <c r="G12" i="4"/>
  <c r="E12" i="4"/>
  <c r="C21" i="4"/>
  <c r="E21" i="4" s="1"/>
  <c r="E20" i="4"/>
  <c r="B30" i="4"/>
  <c r="E30" i="4" s="1"/>
  <c r="G6" i="4"/>
  <c r="E33" i="4" l="1"/>
  <c r="G30" i="4"/>
  <c r="G33" i="4" s="1"/>
  <c r="G36" i="4" s="1"/>
  <c r="G40" i="4" s="1"/>
  <c r="G41" i="4" s="1"/>
  <c r="E36" i="4"/>
  <c r="C37" i="4" l="1"/>
  <c r="E37" i="4" s="1"/>
  <c r="E40" i="4" s="1"/>
  <c r="E41" i="4" s="1"/>
  <c r="H49" i="1" s="1"/>
</calcChain>
</file>

<file path=xl/sharedStrings.xml><?xml version="1.0" encoding="utf-8"?>
<sst xmlns="http://schemas.openxmlformats.org/spreadsheetml/2006/main" count="262" uniqueCount="131">
  <si>
    <t>Preliminary Assessment of Single-Family Home EV Capacity</t>
  </si>
  <si>
    <t>(Approximate time for assessment: 5 min)</t>
  </si>
  <si>
    <t>*  In some instances the pre-pressed slots can be misleading and actually not have the available bussing  required for the new breaker to attach to.</t>
  </si>
  <si>
    <r>
      <t>1)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</rPr>
      <t>Does the panel board have screw-in fuses?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</si>
  <si>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</rPr>
      <t>No</t>
    </r>
  </si>
  <si>
    <r>
      <t>2)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</rPr>
      <t>What is the electrical capacity of the panel board?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</si>
  <si>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</rPr>
      <t>125 Amp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</si>
  <si>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200 Amp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</si>
  <si>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</rPr>
      <t>Above 200 Amp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</si>
  <si>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Yes</t>
    </r>
  </si>
  <si>
    <r>
      <t>4)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</rPr>
      <t>What is the approximate square footage of the home?</t>
    </r>
  </si>
  <si>
    <r>
      <t>5)</t>
    </r>
    <r>
      <rPr>
        <sz val="7"/>
        <color theme="1"/>
        <rFont val="Times New Roman"/>
        <family val="1"/>
      </rPr>
      <t>     </t>
    </r>
    <r>
      <rPr>
        <sz val="11"/>
        <color theme="1"/>
        <rFont val="Calibri"/>
        <family val="2"/>
        <scheme val="minor"/>
      </rPr>
      <t xml:space="preserve"> If the home has natural gas service service, please check which appliances are served by natural gas.</t>
    </r>
  </si>
  <si>
    <t>Quantity</t>
  </si>
  <si>
    <t>Load each</t>
  </si>
  <si>
    <t>W</t>
  </si>
  <si>
    <t>Feeder</t>
  </si>
  <si>
    <t>Neutral</t>
  </si>
  <si>
    <t xml:space="preserve">LIGHTING </t>
  </si>
  <si>
    <t>APPLIANCE</t>
  </si>
  <si>
    <t>WASHER</t>
  </si>
  <si>
    <t>DRYER</t>
  </si>
  <si>
    <t>DISHWASHER</t>
  </si>
  <si>
    <t>MICROWAVE</t>
  </si>
  <si>
    <t>DISPOSAL</t>
  </si>
  <si>
    <t>WATER HEATER</t>
  </si>
  <si>
    <t>RANGE</t>
  </si>
  <si>
    <t>TOTAL</t>
  </si>
  <si>
    <t>FIRST 10 KW AT 100%</t>
  </si>
  <si>
    <t>REMAINING X 40%</t>
  </si>
  <si>
    <t>HEAT  (3 or 4  zones)</t>
  </si>
  <si>
    <t>TOTAL CONNECTED LOAD</t>
  </si>
  <si>
    <t>DIVIDED BY VOLTAGE</t>
  </si>
  <si>
    <t>A</t>
  </si>
  <si>
    <t>Yes</t>
  </si>
  <si>
    <t>No</t>
  </si>
  <si>
    <t>N o</t>
  </si>
  <si>
    <t>amp</t>
  </si>
  <si>
    <t>100 Amp</t>
  </si>
  <si>
    <t>125 Amp</t>
  </si>
  <si>
    <t>200 Amp</t>
  </si>
  <si>
    <t xml:space="preserve">Above 200 Amp </t>
  </si>
  <si>
    <t>Square feet</t>
  </si>
  <si>
    <t>Electric</t>
  </si>
  <si>
    <t xml:space="preserve">c.       Dryer                             </t>
  </si>
  <si>
    <t xml:space="preserve">d.      Stove                             </t>
  </si>
  <si>
    <t xml:space="preserve">e.      Hot Tub/Jacuzzi         </t>
  </si>
  <si>
    <r>
      <t>6)</t>
    </r>
    <r>
      <rPr>
        <sz val="7"/>
        <color theme="1"/>
        <rFont val="Times New Roman"/>
        <family val="1"/>
      </rPr>
      <t>     </t>
    </r>
    <r>
      <rPr>
        <sz val="11"/>
        <color theme="1"/>
        <rFont val="Calibri"/>
        <family val="2"/>
        <scheme val="minor"/>
      </rPr>
      <t xml:space="preserve"> Does the home have any of the following:</t>
    </r>
  </si>
  <si>
    <r>
      <t>b.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Heat Pump: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</si>
  <si>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Air Conditioner</t>
    </r>
  </si>
  <si>
    <r>
      <t>d.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Other significant electric equipment beyond the standard appliances:  A second stove, water heater,       washer, or dryer.  Other equipment could include  a kiln, welder or compressor.</t>
    </r>
  </si>
  <si>
    <r>
      <t>7)</t>
    </r>
    <r>
      <rPr>
        <sz val="7"/>
        <color theme="1"/>
        <rFont val="Times New Roman"/>
        <family val="1"/>
      </rPr>
      <t>     </t>
    </r>
    <r>
      <rPr>
        <sz val="11"/>
        <color theme="1"/>
        <rFont val="Calibri"/>
        <family val="2"/>
        <scheme val="minor"/>
      </rPr>
      <t xml:space="preserve"> Where is the the electrical panel board located in the home?</t>
    </r>
  </si>
  <si>
    <t>Location</t>
  </si>
  <si>
    <t>Garage</t>
  </si>
  <si>
    <t>Unfinished Basement</t>
  </si>
  <si>
    <t>Finished Basement</t>
  </si>
  <si>
    <t>Other Location</t>
  </si>
  <si>
    <r>
      <t xml:space="preserve">               3)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</rPr>
      <t>Does the panel board have two empty circuits available?  This can be determined by pre-pressed slots in the                                       panel cover that touch vertically not horizontally.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</si>
  <si>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 Furnace Breaker:                       </t>
    </r>
  </si>
  <si>
    <t>Load Calculation</t>
  </si>
  <si>
    <t>Amps</t>
  </si>
  <si>
    <t>8)</t>
  </si>
  <si>
    <t>Furnace</t>
  </si>
  <si>
    <t>2-pole 60A</t>
  </si>
  <si>
    <t>2-pole 30A &amp;2-pole 60A</t>
  </si>
  <si>
    <t>2-pole 60A &amp;2-pole 60A</t>
  </si>
  <si>
    <t>Gas</t>
  </si>
  <si>
    <t xml:space="preserve"> hwt</t>
  </si>
  <si>
    <t>dryer</t>
  </si>
  <si>
    <t>Hottub</t>
  </si>
  <si>
    <t>N/A</t>
  </si>
  <si>
    <t>range</t>
  </si>
  <si>
    <t>Range/Oven</t>
  </si>
  <si>
    <t>Appliance 1</t>
  </si>
  <si>
    <t>Appliance 2</t>
  </si>
  <si>
    <t>Appliance 3</t>
  </si>
  <si>
    <t>Second Range</t>
  </si>
  <si>
    <t>Second Dryer</t>
  </si>
  <si>
    <t>Welder</t>
  </si>
  <si>
    <t>Kiln</t>
  </si>
  <si>
    <t>Compressor</t>
  </si>
  <si>
    <t>Detached Building</t>
  </si>
  <si>
    <t>Second Washer</t>
  </si>
  <si>
    <t>Second HWT</t>
  </si>
  <si>
    <t xml:space="preserve">b.      Water Heater (HWT)            </t>
  </si>
  <si>
    <t>Electricheat</t>
  </si>
  <si>
    <t>MiscApp</t>
  </si>
  <si>
    <t>misc</t>
  </si>
  <si>
    <t>HeatPump</t>
  </si>
  <si>
    <t>2 Ton</t>
  </si>
  <si>
    <t>3 Ton</t>
  </si>
  <si>
    <t>4 Ton</t>
  </si>
  <si>
    <t>AC</t>
  </si>
  <si>
    <t xml:space="preserve">UNIT: </t>
  </si>
  <si>
    <t>Gas Furnace</t>
  </si>
  <si>
    <t>2nd  kitchen APPLIANCE</t>
  </si>
  <si>
    <t>2ND WASHER</t>
  </si>
  <si>
    <t>2ND DRYER</t>
  </si>
  <si>
    <t>2ND DISHWASHER</t>
  </si>
  <si>
    <t>2ND MICROWAVE</t>
  </si>
  <si>
    <t xml:space="preserve"> 2ND WATER HEATER</t>
  </si>
  <si>
    <t>2ND RANGE</t>
  </si>
  <si>
    <t>HOT TUB</t>
  </si>
  <si>
    <t>KILN</t>
  </si>
  <si>
    <t>COMPRESSOR</t>
  </si>
  <si>
    <t>DETACHED BUILDING</t>
  </si>
  <si>
    <t>WELDER</t>
  </si>
  <si>
    <r>
      <t>a.</t>
    </r>
    <r>
      <rPr>
        <sz val="7"/>
        <color theme="1"/>
        <rFont val="Times New Roman"/>
        <family val="1"/>
      </rPr>
      <t>       </t>
    </r>
    <r>
      <rPr>
        <sz val="11"/>
        <color theme="1"/>
        <rFont val="Calibri"/>
        <family val="2"/>
        <scheme val="minor"/>
      </rPr>
      <t>Electric Zone Heat  (individual heaters)</t>
    </r>
  </si>
  <si>
    <t>Electric Vehicle Charger</t>
  </si>
  <si>
    <t>1pole 20A(Gas)</t>
  </si>
  <si>
    <t>Square Feet (Pick the closest)</t>
  </si>
  <si>
    <t>Directions: Select each box for a drop down list and select your specific information.</t>
  </si>
  <si>
    <t>Car Charger</t>
  </si>
  <si>
    <t>30 Amp 240V</t>
  </si>
  <si>
    <t>50 Amp 240V</t>
  </si>
  <si>
    <t>20 Amp 120V</t>
  </si>
  <si>
    <t>HEAT PUMP</t>
  </si>
  <si>
    <t>AIR CONDITIONER</t>
  </si>
  <si>
    <t>Assumed Wattage</t>
  </si>
  <si>
    <t>City of Seattle</t>
  </si>
  <si>
    <t>Department of Planning and Development</t>
  </si>
  <si>
    <r>
      <t>700 5</t>
    </r>
    <r>
      <rPr>
        <vertAlign val="superscript"/>
        <sz val="14"/>
        <color theme="1"/>
        <rFont val="Tahoma"/>
        <family val="2"/>
      </rPr>
      <t>th</t>
    </r>
    <r>
      <rPr>
        <sz val="14"/>
        <color theme="1"/>
        <rFont val="Tahoma"/>
        <family val="2"/>
      </rPr>
      <t xml:space="preserve"> Ave, Suite 2000, PO Box 34019, Seattle, WA 98124-4019</t>
    </r>
  </si>
  <si>
    <t>This is an approximate calculation further additional information may be required.</t>
  </si>
  <si>
    <t>15 Amp 240V</t>
  </si>
  <si>
    <t>20 Amp 240V</t>
  </si>
  <si>
    <t>40 Amp 240V</t>
  </si>
  <si>
    <t>Cars</t>
  </si>
  <si>
    <t xml:space="preserve"> '15 Amp 240V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</si>
  <si>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 xml:space="preserve">100 Amp </t>
    </r>
    <r>
      <rPr>
        <sz val="11"/>
        <color rgb="FFFF0000"/>
        <rFont val="Calibri"/>
        <family val="2"/>
      </rPr>
      <t>(end assesment here)*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</si>
  <si>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 xml:space="preserve">Yes </t>
    </r>
    <r>
      <rPr>
        <sz val="11"/>
        <color rgb="FFFF0000"/>
        <rFont val="Calibri"/>
        <family val="2"/>
      </rPr>
      <t>(</t>
    </r>
    <r>
      <rPr>
        <i/>
        <sz val="11"/>
        <color rgb="FFFF0000"/>
        <rFont val="Calibri"/>
        <family val="2"/>
      </rPr>
      <t>end assessment here</t>
    </r>
    <r>
      <rPr>
        <sz val="11"/>
        <color rgb="FFFF0000"/>
        <rFont val="Calibri"/>
        <family val="2"/>
      </rPr>
      <t>)*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</si>
  <si>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</rPr>
      <t xml:space="preserve">No </t>
    </r>
    <r>
      <rPr>
        <sz val="11"/>
        <color rgb="FFFF0000"/>
        <rFont val="Calibri"/>
        <family val="2"/>
      </rPr>
      <t>(end assessment here)*</t>
    </r>
  </si>
  <si>
    <t>* If you have not ended this assessment per items 1, 2 or 3 above and have been able to calculate all the electric loads and the total load calculation on line 8 is less than 125 amps, a 125 amp service should be sufficient.  If you are not able to calculate all appliance and heat loads, a more thorough assessment is needed.  The same principle applies to a 200 amp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</si>
</sst>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4"/>
      <color rgb="FF365F91"/>
      <name val="Cambria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i/>
      <sz val="11"/>
      <color rgb="FFFF0000"/>
      <name val="Calibri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vertAlign val="superscript"/>
      <sz val="14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3">
    <xf numFmtId="0" fontId="0" fillId="0" borderId="0"/>
    <xf numFmtId="0" fontId="5" fillId="0" borderId="0"/>
    <xf numFmtId="9" fontId="5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indent="5"/>
    </xf>
    <xf numFmtId="0" fontId="3" fillId="0" borderId="0" xfId="0" applyFont="1" applyAlignment="1">
      <alignment horizontal="left" indent="10"/>
    </xf>
    <xf numFmtId="0" fontId="0" fillId="0" borderId="0" xfId="0" applyAlignment="1">
      <alignment horizontal="left"/>
    </xf>
    <xf numFmtId="0" fontId="6" fillId="0" borderId="1" xfId="1" applyFont="1" applyBorder="1"/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5" fillId="0" borderId="0" xfId="1"/>
    <xf numFmtId="0" fontId="6" fillId="0" borderId="4" xfId="1" applyFont="1" applyBorder="1"/>
    <xf numFmtId="0" fontId="7" fillId="0" borderId="0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4" xfId="1" applyFont="1" applyBorder="1"/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7" fillId="0" borderId="10" xfId="1" applyFont="1" applyBorder="1" applyAlignment="1">
      <alignment horizontal="right"/>
    </xf>
    <xf numFmtId="0" fontId="7" fillId="0" borderId="10" xfId="1" applyFont="1" applyBorder="1" applyAlignment="1">
      <alignment horizontal="center"/>
    </xf>
    <xf numFmtId="1" fontId="7" fillId="0" borderId="10" xfId="1" applyNumberFormat="1" applyFont="1" applyBorder="1" applyAlignment="1">
      <alignment horizontal="center"/>
    </xf>
    <xf numFmtId="1" fontId="7" fillId="0" borderId="0" xfId="1" applyNumberFormat="1" applyFont="1" applyBorder="1" applyAlignment="1">
      <alignment horizontal="center"/>
    </xf>
    <xf numFmtId="1" fontId="7" fillId="0" borderId="10" xfId="1" applyNumberFormat="1" applyFont="1" applyBorder="1" applyAlignment="1">
      <alignment horizontal="right"/>
    </xf>
    <xf numFmtId="164" fontId="7" fillId="0" borderId="10" xfId="1" applyNumberFormat="1" applyFont="1" applyBorder="1" applyAlignment="1">
      <alignment horizontal="right"/>
    </xf>
    <xf numFmtId="0" fontId="7" fillId="0" borderId="10" xfId="1" applyFont="1" applyBorder="1" applyAlignment="1"/>
    <xf numFmtId="0" fontId="7" fillId="0" borderId="10" xfId="1" applyFont="1" applyBorder="1"/>
    <xf numFmtId="0" fontId="7" fillId="0" borderId="0" xfId="1" applyFont="1" applyBorder="1"/>
    <xf numFmtId="0" fontId="7" fillId="0" borderId="5" xfId="1" applyFont="1" applyBorder="1"/>
    <xf numFmtId="0" fontId="7" fillId="0" borderId="0" xfId="1" applyFont="1"/>
    <xf numFmtId="0" fontId="7" fillId="0" borderId="0" xfId="1" applyFont="1" applyBorder="1" applyAlignment="1"/>
    <xf numFmtId="0" fontId="7" fillId="0" borderId="11" xfId="1" applyFont="1" applyBorder="1"/>
    <xf numFmtId="0" fontId="7" fillId="0" borderId="12" xfId="1" applyFont="1" applyBorder="1" applyAlignment="1">
      <alignment horizontal="center"/>
    </xf>
    <xf numFmtId="0" fontId="7" fillId="0" borderId="12" xfId="1" applyFont="1" applyBorder="1"/>
    <xf numFmtId="0" fontId="7" fillId="0" borderId="12" xfId="1" applyFont="1" applyBorder="1" applyAlignment="1"/>
    <xf numFmtId="0" fontId="7" fillId="0" borderId="13" xfId="1" applyFont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0" fillId="0" borderId="14" xfId="0" applyBorder="1"/>
    <xf numFmtId="0" fontId="0" fillId="0" borderId="0" xfId="0" applyBorder="1" applyAlignment="1">
      <alignment horizontal="left"/>
    </xf>
    <xf numFmtId="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 wrapText="1" readingOrder="1"/>
    </xf>
    <xf numFmtId="0" fontId="0" fillId="0" borderId="18" xfId="0" applyBorder="1" applyAlignment="1"/>
    <xf numFmtId="0" fontId="0" fillId="0" borderId="0" xfId="0" applyAlignment="1">
      <alignment horizontal="left" wrapText="1" readingOrder="1"/>
    </xf>
    <xf numFmtId="0" fontId="0" fillId="0" borderId="0" xfId="0" applyAlignment="1">
      <alignment horizontal="left" readingOrder="1"/>
    </xf>
    <xf numFmtId="0" fontId="0" fillId="0" borderId="20" xfId="0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11" fillId="0" borderId="0" xfId="0" applyFont="1" applyAlignment="1">
      <alignment horizontal="left" indent="10"/>
    </xf>
    <xf numFmtId="0" fontId="12" fillId="0" borderId="0" xfId="0" applyFont="1" applyAlignment="1">
      <alignment horizontal="left" indent="10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0" xfId="0" applyFont="1" applyAlignment="1">
      <alignment horizontal="left" wrapText="1" indent="10" readingOrder="1"/>
    </xf>
    <xf numFmtId="0" fontId="0" fillId="0" borderId="0" xfId="0" applyAlignment="1">
      <alignment horizontal="left" wrapText="1" readingOrder="1"/>
    </xf>
    <xf numFmtId="0" fontId="3" fillId="0" borderId="0" xfId="0" applyFont="1" applyAlignment="1">
      <alignment wrapText="1" readingOrder="1"/>
    </xf>
    <xf numFmtId="0" fontId="0" fillId="0" borderId="0" xfId="0" applyAlignment="1">
      <alignment wrapText="1" readingOrder="1"/>
    </xf>
    <xf numFmtId="0" fontId="0" fillId="0" borderId="15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0" xfId="0" applyAlignment="1">
      <alignment horizontal="left" readingOrder="1"/>
    </xf>
    <xf numFmtId="0" fontId="0" fillId="0" borderId="16" xfId="0" applyBorder="1" applyAlignment="1">
      <alignment horizontal="left"/>
    </xf>
    <xf numFmtId="0" fontId="0" fillId="0" borderId="16" xfId="0" applyBorder="1" applyAlignment="1"/>
    <xf numFmtId="0" fontId="0" fillId="0" borderId="17" xfId="0" applyBorder="1" applyAlignment="1"/>
    <xf numFmtId="0" fontId="7" fillId="0" borderId="10" xfId="1" applyFont="1" applyBorder="1" applyAlignment="1"/>
    <xf numFmtId="0" fontId="7" fillId="0" borderId="0" xfId="1" applyFont="1" applyBorder="1" applyAlignment="1"/>
    <xf numFmtId="0" fontId="8" fillId="0" borderId="0" xfId="0" applyFont="1" applyAlignment="1">
      <alignment horizontal="center" wrapText="1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1</xdr:row>
      <xdr:rowOff>47625</xdr:rowOff>
    </xdr:from>
    <xdr:to>
      <xdr:col>5</xdr:col>
      <xdr:colOff>37747</xdr:colOff>
      <xdr:row>4</xdr:row>
      <xdr:rowOff>238125</xdr:rowOff>
    </xdr:to>
    <xdr:pic>
      <xdr:nvPicPr>
        <xdr:cNvPr id="2" name="Picture 1" descr="chief - color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23950" y="238125"/>
          <a:ext cx="818797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57"/>
  <sheetViews>
    <sheetView tabSelected="1" zoomScale="78" zoomScaleNormal="78" workbookViewId="0">
      <selection activeCell="G7" sqref="G7"/>
    </sheetView>
  </sheetViews>
  <sheetFormatPr defaultColWidth="5.7109375" defaultRowHeight="15" x14ac:dyDescent="0.25"/>
  <cols>
    <col min="17" max="17" width="6.140625" bestFit="1" customWidth="1"/>
    <col min="25" max="25" width="5.42578125" customWidth="1"/>
    <col min="26" max="28" width="5.7109375" hidden="1" customWidth="1"/>
    <col min="29" max="29" width="5.5703125" hidden="1" customWidth="1"/>
    <col min="30" max="30" width="5.7109375" hidden="1" customWidth="1"/>
    <col min="31" max="31" width="8" customWidth="1"/>
  </cols>
  <sheetData>
    <row r="3" spans="2:14" ht="18" x14ac:dyDescent="0.25">
      <c r="E3" s="51" t="s">
        <v>118</v>
      </c>
    </row>
    <row r="4" spans="2:14" ht="18" x14ac:dyDescent="0.25">
      <c r="E4" s="52" t="s">
        <v>119</v>
      </c>
    </row>
    <row r="5" spans="2:14" ht="21" customHeight="1" x14ac:dyDescent="0.25">
      <c r="E5" s="51" t="s">
        <v>120</v>
      </c>
    </row>
    <row r="7" spans="2:14" x14ac:dyDescent="0.25">
      <c r="B7" t="s">
        <v>110</v>
      </c>
    </row>
    <row r="9" spans="2:14" ht="18" x14ac:dyDescent="0.25">
      <c r="B9" s="1" t="s">
        <v>0</v>
      </c>
    </row>
    <row r="10" spans="2:14" ht="15.75" x14ac:dyDescent="0.25">
      <c r="B10" s="2" t="s">
        <v>1</v>
      </c>
    </row>
    <row r="11" spans="2:14" ht="16.5" thickBot="1" x14ac:dyDescent="0.3">
      <c r="B11" s="2"/>
    </row>
    <row r="12" spans="2:14" ht="16.5" thickTop="1" thickBot="1" x14ac:dyDescent="0.3">
      <c r="B12" s="4" t="s">
        <v>3</v>
      </c>
      <c r="L12" s="40" t="s">
        <v>35</v>
      </c>
    </row>
    <row r="13" spans="2:14" ht="15.75" thickTop="1" x14ac:dyDescent="0.25">
      <c r="B13" s="5" t="s">
        <v>128</v>
      </c>
    </row>
    <row r="14" spans="2:14" ht="15.75" thickBot="1" x14ac:dyDescent="0.3">
      <c r="B14" s="5" t="s">
        <v>4</v>
      </c>
    </row>
    <row r="15" spans="2:14" ht="16.5" thickTop="1" thickBot="1" x14ac:dyDescent="0.3">
      <c r="B15" s="4" t="s">
        <v>5</v>
      </c>
      <c r="L15" s="55" t="s">
        <v>38</v>
      </c>
      <c r="M15" s="56"/>
      <c r="N15" s="57"/>
    </row>
    <row r="16" spans="2:14" ht="15.75" thickTop="1" x14ac:dyDescent="0.25">
      <c r="B16" s="5" t="s">
        <v>127</v>
      </c>
    </row>
    <row r="17" spans="2:33" x14ac:dyDescent="0.25">
      <c r="B17" s="5" t="s">
        <v>6</v>
      </c>
    </row>
    <row r="18" spans="2:33" x14ac:dyDescent="0.25">
      <c r="B18" s="5" t="s">
        <v>7</v>
      </c>
    </row>
    <row r="19" spans="2:33" x14ac:dyDescent="0.25">
      <c r="B19" s="5" t="s">
        <v>8</v>
      </c>
    </row>
    <row r="20" spans="2:33" x14ac:dyDescent="0.25">
      <c r="B20" s="60" t="s">
        <v>56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</row>
    <row r="21" spans="2:33" ht="15.75" thickBot="1" x14ac:dyDescent="0.3"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</row>
    <row r="22" spans="2:33" ht="16.5" thickTop="1" thickBot="1" x14ac:dyDescent="0.3">
      <c r="B22" s="5" t="s">
        <v>9</v>
      </c>
      <c r="L22" s="40" t="s">
        <v>33</v>
      </c>
    </row>
    <row r="23" spans="2:33" ht="15.75" thickTop="1" x14ac:dyDescent="0.25">
      <c r="B23" s="5" t="s">
        <v>129</v>
      </c>
    </row>
    <row r="24" spans="2:33" x14ac:dyDescent="0.25">
      <c r="B24" s="4" t="s">
        <v>2</v>
      </c>
    </row>
    <row r="25" spans="2:33" ht="15.75" thickBot="1" x14ac:dyDescent="0.3">
      <c r="B25" s="4" t="s">
        <v>10</v>
      </c>
    </row>
    <row r="26" spans="2:33" ht="16.5" thickTop="1" thickBot="1" x14ac:dyDescent="0.3">
      <c r="B26" s="5" t="s">
        <v>109</v>
      </c>
      <c r="L26" s="55">
        <v>3500</v>
      </c>
      <c r="M26" s="56"/>
      <c r="N26" s="57"/>
    </row>
    <row r="27" spans="2:33" ht="16.5" thickTop="1" thickBot="1" x14ac:dyDescent="0.3">
      <c r="B27" s="5"/>
    </row>
    <row r="28" spans="2:33" ht="16.5" thickTop="1" thickBot="1" x14ac:dyDescent="0.3">
      <c r="B28" s="5"/>
      <c r="X28" s="55" t="s">
        <v>117</v>
      </c>
      <c r="Y28" s="56"/>
      <c r="Z28" s="56"/>
      <c r="AA28" s="56"/>
      <c r="AB28" s="56"/>
      <c r="AC28" s="56"/>
      <c r="AD28" s="56"/>
      <c r="AE28" s="56"/>
      <c r="AF28" s="56"/>
      <c r="AG28" s="57"/>
    </row>
    <row r="29" spans="2:33" s="6" customFormat="1" ht="16.5" thickTop="1" thickBot="1" x14ac:dyDescent="0.3">
      <c r="B29" s="4" t="s">
        <v>11</v>
      </c>
      <c r="AE29" s="48"/>
    </row>
    <row r="30" spans="2:33" s="6" customFormat="1" ht="16.5" thickTop="1" thickBot="1" x14ac:dyDescent="0.3">
      <c r="B30" s="5" t="s">
        <v>57</v>
      </c>
      <c r="L30" s="55" t="s">
        <v>62</v>
      </c>
      <c r="M30" s="66"/>
      <c r="N30" s="67"/>
      <c r="O30" s="45"/>
      <c r="AE30" s="49">
        <f>VLOOKUP(L30,constant!H2:I8,2,FALSE)</f>
        <v>11520</v>
      </c>
    </row>
    <row r="31" spans="2:33" s="6" customFormat="1" ht="16.5" thickTop="1" thickBot="1" x14ac:dyDescent="0.3">
      <c r="B31" s="5" t="s">
        <v>83</v>
      </c>
      <c r="L31" s="55" t="s">
        <v>42</v>
      </c>
      <c r="M31" s="66"/>
      <c r="N31" s="67"/>
      <c r="AE31" s="49">
        <f>VLOOKUP(L31,constant!N2:O3,2,FALSE)</f>
        <v>4500</v>
      </c>
    </row>
    <row r="32" spans="2:33" s="6" customFormat="1" ht="16.5" thickTop="1" thickBot="1" x14ac:dyDescent="0.3">
      <c r="B32" s="5" t="s">
        <v>43</v>
      </c>
      <c r="L32" s="55" t="s">
        <v>42</v>
      </c>
      <c r="M32" s="66"/>
      <c r="N32" s="67"/>
      <c r="AE32" s="49">
        <f>VLOOKUP(L32,constant!P2:Q3,2,FALSE)</f>
        <v>5000</v>
      </c>
    </row>
    <row r="33" spans="2:31" s="6" customFormat="1" ht="16.5" thickTop="1" thickBot="1" x14ac:dyDescent="0.3">
      <c r="B33" s="5" t="s">
        <v>44</v>
      </c>
      <c r="E33" s="6" t="s">
        <v>71</v>
      </c>
      <c r="L33" s="55" t="s">
        <v>42</v>
      </c>
      <c r="M33" s="66"/>
      <c r="N33" s="67"/>
      <c r="AE33" s="49">
        <f>VLOOKUP(L33,constant!A15:B16,2,FALSE)</f>
        <v>10500</v>
      </c>
    </row>
    <row r="34" spans="2:31" s="6" customFormat="1" ht="16.5" thickTop="1" thickBot="1" x14ac:dyDescent="0.3">
      <c r="B34" s="5" t="s">
        <v>45</v>
      </c>
      <c r="L34" s="55" t="s">
        <v>42</v>
      </c>
      <c r="M34" s="66"/>
      <c r="N34" s="67"/>
      <c r="AE34" s="49">
        <f>VLOOKUP(L34,constant!R2:S4,2,FALSE)</f>
        <v>10000</v>
      </c>
    </row>
    <row r="35" spans="2:31" s="6" customFormat="1" ht="16.5" thickTop="1" thickBot="1" x14ac:dyDescent="0.3">
      <c r="B35" s="4" t="s">
        <v>46</v>
      </c>
      <c r="AE35" s="49"/>
    </row>
    <row r="36" spans="2:31" s="6" customFormat="1" ht="16.5" thickTop="1" thickBot="1" x14ac:dyDescent="0.3">
      <c r="B36" s="5" t="s">
        <v>106</v>
      </c>
      <c r="M36" s="62" t="s">
        <v>33</v>
      </c>
      <c r="N36" s="63"/>
      <c r="AE36" s="49">
        <f>IF(M36="yes",L26*5,0)</f>
        <v>17500</v>
      </c>
    </row>
    <row r="37" spans="2:31" s="6" customFormat="1" ht="16.5" thickTop="1" thickBot="1" x14ac:dyDescent="0.3">
      <c r="B37" s="5" t="s">
        <v>47</v>
      </c>
      <c r="M37" s="62" t="s">
        <v>88</v>
      </c>
      <c r="N37" s="63"/>
      <c r="AE37" s="49">
        <f>VLOOKUP(M37,constant!M15:N18,2,FALSE)</f>
        <v>7000</v>
      </c>
    </row>
    <row r="38" spans="2:31" s="6" customFormat="1" ht="16.5" thickTop="1" thickBot="1" x14ac:dyDescent="0.3">
      <c r="B38" s="5" t="s">
        <v>48</v>
      </c>
      <c r="M38" s="62" t="s">
        <v>88</v>
      </c>
      <c r="N38" s="63"/>
      <c r="AE38" s="49">
        <f>VLOOKUP(M38,constant!O15:P18,2,FALSE)</f>
        <v>7000</v>
      </c>
    </row>
    <row r="39" spans="2:31" s="6" customFormat="1" ht="15.75" thickTop="1" x14ac:dyDescent="0.25">
      <c r="B39" s="58" t="s">
        <v>49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AE39" s="49"/>
    </row>
    <row r="40" spans="2:31" s="6" customFormat="1" ht="15.75" thickBot="1" x14ac:dyDescent="0.3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AE40" s="49"/>
    </row>
    <row r="41" spans="2:31" s="6" customFormat="1" ht="16.5" thickTop="1" thickBot="1" x14ac:dyDescent="0.3">
      <c r="B41" s="44"/>
      <c r="C41" s="44"/>
      <c r="D41" s="44"/>
      <c r="E41" s="64" t="s">
        <v>72</v>
      </c>
      <c r="F41" s="64"/>
      <c r="G41" s="44"/>
      <c r="H41" s="44"/>
      <c r="I41" s="44"/>
      <c r="J41" s="44"/>
      <c r="K41" s="44"/>
      <c r="L41" s="44"/>
      <c r="M41" s="62" t="s">
        <v>75</v>
      </c>
      <c r="N41" s="65"/>
      <c r="O41" s="63"/>
      <c r="P41" s="44"/>
      <c r="Q41" s="44"/>
      <c r="R41" s="44"/>
      <c r="S41" s="44"/>
      <c r="T41" s="44"/>
      <c r="AE41" s="49">
        <f>VLOOKUP(M41,misc,3,FALSE)</f>
        <v>10500</v>
      </c>
    </row>
    <row r="42" spans="2:31" s="6" customFormat="1" ht="16.5" thickTop="1" thickBot="1" x14ac:dyDescent="0.3">
      <c r="B42" s="44"/>
      <c r="C42" s="44"/>
      <c r="D42" s="44"/>
      <c r="E42" s="64" t="s">
        <v>73</v>
      </c>
      <c r="F42" s="64"/>
      <c r="G42" s="44"/>
      <c r="H42" s="44"/>
      <c r="I42" s="44"/>
      <c r="J42" s="44"/>
      <c r="K42" s="44"/>
      <c r="L42" s="44"/>
      <c r="M42" s="62" t="s">
        <v>81</v>
      </c>
      <c r="N42" s="65"/>
      <c r="O42" s="63"/>
      <c r="P42" s="44"/>
      <c r="Q42" s="44"/>
      <c r="R42" s="44"/>
      <c r="S42" s="44"/>
      <c r="T42" s="44"/>
      <c r="AE42" s="49">
        <f>VLOOKUP(M42,misc,3,FALSE)</f>
        <v>1500</v>
      </c>
    </row>
    <row r="43" spans="2:31" s="6" customFormat="1" ht="16.5" thickTop="1" thickBot="1" x14ac:dyDescent="0.3">
      <c r="B43" s="44"/>
      <c r="C43" s="44"/>
      <c r="D43" s="44"/>
      <c r="E43" s="64" t="s">
        <v>74</v>
      </c>
      <c r="F43" s="64"/>
      <c r="G43" s="44"/>
      <c r="H43" s="44"/>
      <c r="I43" s="44"/>
      <c r="J43" s="44"/>
      <c r="K43" s="44"/>
      <c r="L43" s="44"/>
      <c r="M43" s="62" t="s">
        <v>80</v>
      </c>
      <c r="N43" s="65"/>
      <c r="O43" s="63"/>
      <c r="P43" s="44"/>
      <c r="Q43" s="44"/>
      <c r="R43" s="44"/>
      <c r="S43" s="44"/>
      <c r="T43" s="44"/>
      <c r="AE43" s="49">
        <f>VLOOKUP(M43,misc,3,FALSE)</f>
        <v>9600</v>
      </c>
    </row>
    <row r="44" spans="2:31" s="6" customFormat="1" ht="16.5" thickTop="1" thickBot="1" x14ac:dyDescent="0.3">
      <c r="B44" s="46"/>
      <c r="C44" s="46"/>
      <c r="D44" s="46"/>
      <c r="E44" s="47" t="s">
        <v>111</v>
      </c>
      <c r="F44" s="47"/>
      <c r="G44" s="46"/>
      <c r="H44" s="46"/>
      <c r="I44" s="46"/>
      <c r="J44" s="46"/>
      <c r="K44" s="46"/>
      <c r="L44" s="46"/>
      <c r="M44" s="62" t="s">
        <v>124</v>
      </c>
      <c r="N44" s="65"/>
      <c r="O44" s="63"/>
      <c r="P44" s="46"/>
      <c r="Q44" s="46"/>
      <c r="R44" s="46"/>
      <c r="S44" s="46"/>
      <c r="T44" s="46"/>
      <c r="AE44" s="50">
        <f>VLOOKUP(M44,constant!R25:T30,3,FALSE)</f>
        <v>9600</v>
      </c>
    </row>
    <row r="45" spans="2:31" s="6" customFormat="1" ht="15.75" thickTop="1" x14ac:dyDescent="0.25">
      <c r="B45" s="4" t="s">
        <v>50</v>
      </c>
      <c r="N45" s="41"/>
      <c r="O45" s="41"/>
      <c r="P45" s="41"/>
      <c r="Q45" s="41"/>
    </row>
    <row r="46" spans="2:31" ht="15.75" thickBot="1" x14ac:dyDescent="0.3">
      <c r="B46" s="5"/>
    </row>
    <row r="47" spans="2:31" s="6" customFormat="1" ht="16.5" thickTop="1" thickBot="1" x14ac:dyDescent="0.3">
      <c r="B47" s="5"/>
      <c r="L47" s="55" t="s">
        <v>52</v>
      </c>
      <c r="M47" s="56"/>
      <c r="N47" s="56"/>
      <c r="O47" s="57"/>
    </row>
    <row r="48" spans="2:31" s="6" customFormat="1" ht="15.75" thickTop="1" x14ac:dyDescent="0.25">
      <c r="B48" s="5"/>
    </row>
    <row r="49" spans="1:19" s="6" customFormat="1" x14ac:dyDescent="0.25">
      <c r="B49" s="5"/>
      <c r="C49" s="6" t="s">
        <v>60</v>
      </c>
      <c r="D49" s="6" t="s">
        <v>58</v>
      </c>
      <c r="H49" s="6">
        <f>Calculation!E41</f>
        <v>253.92916666666667</v>
      </c>
      <c r="I49" s="6" t="s">
        <v>59</v>
      </c>
    </row>
    <row r="50" spans="1:19" x14ac:dyDescent="0.25">
      <c r="B50" s="5"/>
    </row>
    <row r="51" spans="1:19" x14ac:dyDescent="0.25">
      <c r="B51" s="4"/>
    </row>
    <row r="52" spans="1:19" s="6" customFormat="1" x14ac:dyDescent="0.25">
      <c r="A52"/>
      <c r="B52" s="53" t="s">
        <v>130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1:19" x14ac:dyDescent="0.25"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spans="1:19" x14ac:dyDescent="0.25"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 ht="15" customHeight="1" x14ac:dyDescent="0.25"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x14ac:dyDescent="0.25">
      <c r="B56" s="3"/>
    </row>
    <row r="57" spans="1:19" x14ac:dyDescent="0.25">
      <c r="B57" s="3" t="s">
        <v>121</v>
      </c>
    </row>
  </sheetData>
  <mergeCells count="22">
    <mergeCell ref="L30:N30"/>
    <mergeCell ref="L31:N31"/>
    <mergeCell ref="M44:O44"/>
    <mergeCell ref="L32:N32"/>
    <mergeCell ref="L33:N33"/>
    <mergeCell ref="L34:N34"/>
    <mergeCell ref="B52:S55"/>
    <mergeCell ref="X28:AG28"/>
    <mergeCell ref="L15:N15"/>
    <mergeCell ref="L26:N26"/>
    <mergeCell ref="B39:T40"/>
    <mergeCell ref="L47:O47"/>
    <mergeCell ref="B20:T21"/>
    <mergeCell ref="M36:N36"/>
    <mergeCell ref="M37:N37"/>
    <mergeCell ref="M38:N38"/>
    <mergeCell ref="E41:F41"/>
    <mergeCell ref="E42:F42"/>
    <mergeCell ref="M41:O41"/>
    <mergeCell ref="M42:O42"/>
    <mergeCell ref="M43:O43"/>
    <mergeCell ref="E43:F43"/>
  </mergeCells>
  <dataValidations xWindow="545" yWindow="391" count="14">
    <dataValidation type="list" allowBlank="1" showInputMessage="1" showErrorMessage="1" sqref="L30">
      <formula1>Furnace</formula1>
    </dataValidation>
    <dataValidation type="list" allowBlank="1" showInputMessage="1" showErrorMessage="1" sqref="L22 L12">
      <formula1>yesno</formula1>
    </dataValidation>
    <dataValidation type="list" allowBlank="1" showInputMessage="1" showErrorMessage="1" sqref="L26:N26">
      <formula1>squarefeet</formula1>
    </dataValidation>
    <dataValidation type="list" allowBlank="1" showInputMessage="1" showErrorMessage="1" sqref="L47">
      <formula1>location</formula1>
    </dataValidation>
    <dataValidation type="list" allowBlank="1" showInputMessage="1" showErrorMessage="1" sqref="L34">
      <formula1>Hottub</formula1>
    </dataValidation>
    <dataValidation type="list" allowBlank="1" showInputMessage="1" showErrorMessage="1" sqref="L31">
      <formula1>hwt</formula1>
    </dataValidation>
    <dataValidation type="list" allowBlank="1" showInputMessage="1" showErrorMessage="1" sqref="L32">
      <formula1>dryer</formula1>
    </dataValidation>
    <dataValidation type="list" allowBlank="1" showInputMessage="1" showErrorMessage="1" sqref="L33">
      <formula1>range</formula1>
    </dataValidation>
    <dataValidation type="list" allowBlank="1" showInputMessage="1" showErrorMessage="1" sqref="M36:N36">
      <formula1>Electricheat</formula1>
    </dataValidation>
    <dataValidation type="list" allowBlank="1" showInputMessage="1" showErrorMessage="1" sqref="M41:N41 M42:O43">
      <formula1>miscapp</formula1>
    </dataValidation>
    <dataValidation type="list" allowBlank="1" showInputMessage="1" showErrorMessage="1" sqref="M37:N37">
      <formula1>HeatPump</formula1>
    </dataValidation>
    <dataValidation type="list" allowBlank="1" showInputMessage="1" showErrorMessage="1" sqref="M38:N38">
      <formula1>AC</formula1>
    </dataValidation>
    <dataValidation type="list" allowBlank="1" showInputMessage="1" showErrorMessage="1" sqref="L15:N15">
      <formula1>amp</formula1>
    </dataValidation>
    <dataValidation type="list" allowBlank="1" showInputMessage="1" showErrorMessage="1" sqref="M44:O44">
      <formula1>Car</formula1>
    </dataValidation>
  </dataValidations>
  <pageMargins left="0.7" right="0.7" top="0.75" bottom="0.75" header="0.3" footer="0.3"/>
  <pageSetup scale="56" orientation="landscape" cellComments="asDisplayed" horizontalDpi="96" verticalDpi="96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15" workbookViewId="0">
      <selection activeCell="K28" sqref="K28"/>
    </sheetView>
  </sheetViews>
  <sheetFormatPr defaultRowHeight="12.75" x14ac:dyDescent="0.2"/>
  <cols>
    <col min="1" max="1" width="33.85546875" style="11" customWidth="1"/>
    <col min="2" max="2" width="11.28515625" style="11" customWidth="1"/>
    <col min="3" max="3" width="12.5703125" style="11" customWidth="1"/>
    <col min="4" max="4" width="4" style="11" customWidth="1"/>
    <col min="5" max="5" width="10.85546875" style="11" bestFit="1" customWidth="1"/>
    <col min="6" max="6" width="3.5703125" style="11" customWidth="1"/>
    <col min="7" max="7" width="11.5703125" style="11" customWidth="1"/>
    <col min="8" max="8" width="3.85546875" style="11" customWidth="1"/>
    <col min="9" max="256" width="9.140625" style="11"/>
    <col min="257" max="257" width="33.85546875" style="11" customWidth="1"/>
    <col min="258" max="258" width="11.28515625" style="11" customWidth="1"/>
    <col min="259" max="259" width="12.5703125" style="11" customWidth="1"/>
    <col min="260" max="260" width="4" style="11" customWidth="1"/>
    <col min="261" max="261" width="10.28515625" style="11" customWidth="1"/>
    <col min="262" max="262" width="3.5703125" style="11" customWidth="1"/>
    <col min="263" max="263" width="11.5703125" style="11" customWidth="1"/>
    <col min="264" max="264" width="3.85546875" style="11" customWidth="1"/>
    <col min="265" max="512" width="9.140625" style="11"/>
    <col min="513" max="513" width="33.85546875" style="11" customWidth="1"/>
    <col min="514" max="514" width="11.28515625" style="11" customWidth="1"/>
    <col min="515" max="515" width="12.5703125" style="11" customWidth="1"/>
    <col min="516" max="516" width="4" style="11" customWidth="1"/>
    <col min="517" max="517" width="10.28515625" style="11" customWidth="1"/>
    <col min="518" max="518" width="3.5703125" style="11" customWidth="1"/>
    <col min="519" max="519" width="11.5703125" style="11" customWidth="1"/>
    <col min="520" max="520" width="3.85546875" style="11" customWidth="1"/>
    <col min="521" max="768" width="9.140625" style="11"/>
    <col min="769" max="769" width="33.85546875" style="11" customWidth="1"/>
    <col min="770" max="770" width="11.28515625" style="11" customWidth="1"/>
    <col min="771" max="771" width="12.5703125" style="11" customWidth="1"/>
    <col min="772" max="772" width="4" style="11" customWidth="1"/>
    <col min="773" max="773" width="10.28515625" style="11" customWidth="1"/>
    <col min="774" max="774" width="3.5703125" style="11" customWidth="1"/>
    <col min="775" max="775" width="11.5703125" style="11" customWidth="1"/>
    <col min="776" max="776" width="3.85546875" style="11" customWidth="1"/>
    <col min="777" max="1024" width="9.140625" style="11"/>
    <col min="1025" max="1025" width="33.85546875" style="11" customWidth="1"/>
    <col min="1026" max="1026" width="11.28515625" style="11" customWidth="1"/>
    <col min="1027" max="1027" width="12.5703125" style="11" customWidth="1"/>
    <col min="1028" max="1028" width="4" style="11" customWidth="1"/>
    <col min="1029" max="1029" width="10.28515625" style="11" customWidth="1"/>
    <col min="1030" max="1030" width="3.5703125" style="11" customWidth="1"/>
    <col min="1031" max="1031" width="11.5703125" style="11" customWidth="1"/>
    <col min="1032" max="1032" width="3.85546875" style="11" customWidth="1"/>
    <col min="1033" max="1280" width="9.140625" style="11"/>
    <col min="1281" max="1281" width="33.85546875" style="11" customWidth="1"/>
    <col min="1282" max="1282" width="11.28515625" style="11" customWidth="1"/>
    <col min="1283" max="1283" width="12.5703125" style="11" customWidth="1"/>
    <col min="1284" max="1284" width="4" style="11" customWidth="1"/>
    <col min="1285" max="1285" width="10.28515625" style="11" customWidth="1"/>
    <col min="1286" max="1286" width="3.5703125" style="11" customWidth="1"/>
    <col min="1287" max="1287" width="11.5703125" style="11" customWidth="1"/>
    <col min="1288" max="1288" width="3.85546875" style="11" customWidth="1"/>
    <col min="1289" max="1536" width="9.140625" style="11"/>
    <col min="1537" max="1537" width="33.85546875" style="11" customWidth="1"/>
    <col min="1538" max="1538" width="11.28515625" style="11" customWidth="1"/>
    <col min="1539" max="1539" width="12.5703125" style="11" customWidth="1"/>
    <col min="1540" max="1540" width="4" style="11" customWidth="1"/>
    <col min="1541" max="1541" width="10.28515625" style="11" customWidth="1"/>
    <col min="1542" max="1542" width="3.5703125" style="11" customWidth="1"/>
    <col min="1543" max="1543" width="11.5703125" style="11" customWidth="1"/>
    <col min="1544" max="1544" width="3.85546875" style="11" customWidth="1"/>
    <col min="1545" max="1792" width="9.140625" style="11"/>
    <col min="1793" max="1793" width="33.85546875" style="11" customWidth="1"/>
    <col min="1794" max="1794" width="11.28515625" style="11" customWidth="1"/>
    <col min="1795" max="1795" width="12.5703125" style="11" customWidth="1"/>
    <col min="1796" max="1796" width="4" style="11" customWidth="1"/>
    <col min="1797" max="1797" width="10.28515625" style="11" customWidth="1"/>
    <col min="1798" max="1798" width="3.5703125" style="11" customWidth="1"/>
    <col min="1799" max="1799" width="11.5703125" style="11" customWidth="1"/>
    <col min="1800" max="1800" width="3.85546875" style="11" customWidth="1"/>
    <col min="1801" max="2048" width="9.140625" style="11"/>
    <col min="2049" max="2049" width="33.85546875" style="11" customWidth="1"/>
    <col min="2050" max="2050" width="11.28515625" style="11" customWidth="1"/>
    <col min="2051" max="2051" width="12.5703125" style="11" customWidth="1"/>
    <col min="2052" max="2052" width="4" style="11" customWidth="1"/>
    <col min="2053" max="2053" width="10.28515625" style="11" customWidth="1"/>
    <col min="2054" max="2054" width="3.5703125" style="11" customWidth="1"/>
    <col min="2055" max="2055" width="11.5703125" style="11" customWidth="1"/>
    <col min="2056" max="2056" width="3.85546875" style="11" customWidth="1"/>
    <col min="2057" max="2304" width="9.140625" style="11"/>
    <col min="2305" max="2305" width="33.85546875" style="11" customWidth="1"/>
    <col min="2306" max="2306" width="11.28515625" style="11" customWidth="1"/>
    <col min="2307" max="2307" width="12.5703125" style="11" customWidth="1"/>
    <col min="2308" max="2308" width="4" style="11" customWidth="1"/>
    <col min="2309" max="2309" width="10.28515625" style="11" customWidth="1"/>
    <col min="2310" max="2310" width="3.5703125" style="11" customWidth="1"/>
    <col min="2311" max="2311" width="11.5703125" style="11" customWidth="1"/>
    <col min="2312" max="2312" width="3.85546875" style="11" customWidth="1"/>
    <col min="2313" max="2560" width="9.140625" style="11"/>
    <col min="2561" max="2561" width="33.85546875" style="11" customWidth="1"/>
    <col min="2562" max="2562" width="11.28515625" style="11" customWidth="1"/>
    <col min="2563" max="2563" width="12.5703125" style="11" customWidth="1"/>
    <col min="2564" max="2564" width="4" style="11" customWidth="1"/>
    <col min="2565" max="2565" width="10.28515625" style="11" customWidth="1"/>
    <col min="2566" max="2566" width="3.5703125" style="11" customWidth="1"/>
    <col min="2567" max="2567" width="11.5703125" style="11" customWidth="1"/>
    <col min="2568" max="2568" width="3.85546875" style="11" customWidth="1"/>
    <col min="2569" max="2816" width="9.140625" style="11"/>
    <col min="2817" max="2817" width="33.85546875" style="11" customWidth="1"/>
    <col min="2818" max="2818" width="11.28515625" style="11" customWidth="1"/>
    <col min="2819" max="2819" width="12.5703125" style="11" customWidth="1"/>
    <col min="2820" max="2820" width="4" style="11" customWidth="1"/>
    <col min="2821" max="2821" width="10.28515625" style="11" customWidth="1"/>
    <col min="2822" max="2822" width="3.5703125" style="11" customWidth="1"/>
    <col min="2823" max="2823" width="11.5703125" style="11" customWidth="1"/>
    <col min="2824" max="2824" width="3.85546875" style="11" customWidth="1"/>
    <col min="2825" max="3072" width="9.140625" style="11"/>
    <col min="3073" max="3073" width="33.85546875" style="11" customWidth="1"/>
    <col min="3074" max="3074" width="11.28515625" style="11" customWidth="1"/>
    <col min="3075" max="3075" width="12.5703125" style="11" customWidth="1"/>
    <col min="3076" max="3076" width="4" style="11" customWidth="1"/>
    <col min="3077" max="3077" width="10.28515625" style="11" customWidth="1"/>
    <col min="3078" max="3078" width="3.5703125" style="11" customWidth="1"/>
    <col min="3079" max="3079" width="11.5703125" style="11" customWidth="1"/>
    <col min="3080" max="3080" width="3.85546875" style="11" customWidth="1"/>
    <col min="3081" max="3328" width="9.140625" style="11"/>
    <col min="3329" max="3329" width="33.85546875" style="11" customWidth="1"/>
    <col min="3330" max="3330" width="11.28515625" style="11" customWidth="1"/>
    <col min="3331" max="3331" width="12.5703125" style="11" customWidth="1"/>
    <col min="3332" max="3332" width="4" style="11" customWidth="1"/>
    <col min="3333" max="3333" width="10.28515625" style="11" customWidth="1"/>
    <col min="3334" max="3334" width="3.5703125" style="11" customWidth="1"/>
    <col min="3335" max="3335" width="11.5703125" style="11" customWidth="1"/>
    <col min="3336" max="3336" width="3.85546875" style="11" customWidth="1"/>
    <col min="3337" max="3584" width="9.140625" style="11"/>
    <col min="3585" max="3585" width="33.85546875" style="11" customWidth="1"/>
    <col min="3586" max="3586" width="11.28515625" style="11" customWidth="1"/>
    <col min="3587" max="3587" width="12.5703125" style="11" customWidth="1"/>
    <col min="3588" max="3588" width="4" style="11" customWidth="1"/>
    <col min="3589" max="3589" width="10.28515625" style="11" customWidth="1"/>
    <col min="3590" max="3590" width="3.5703125" style="11" customWidth="1"/>
    <col min="3591" max="3591" width="11.5703125" style="11" customWidth="1"/>
    <col min="3592" max="3592" width="3.85546875" style="11" customWidth="1"/>
    <col min="3593" max="3840" width="9.140625" style="11"/>
    <col min="3841" max="3841" width="33.85546875" style="11" customWidth="1"/>
    <col min="3842" max="3842" width="11.28515625" style="11" customWidth="1"/>
    <col min="3843" max="3843" width="12.5703125" style="11" customWidth="1"/>
    <col min="3844" max="3844" width="4" style="11" customWidth="1"/>
    <col min="3845" max="3845" width="10.28515625" style="11" customWidth="1"/>
    <col min="3846" max="3846" width="3.5703125" style="11" customWidth="1"/>
    <col min="3847" max="3847" width="11.5703125" style="11" customWidth="1"/>
    <col min="3848" max="3848" width="3.85546875" style="11" customWidth="1"/>
    <col min="3849" max="4096" width="9.140625" style="11"/>
    <col min="4097" max="4097" width="33.85546875" style="11" customWidth="1"/>
    <col min="4098" max="4098" width="11.28515625" style="11" customWidth="1"/>
    <col min="4099" max="4099" width="12.5703125" style="11" customWidth="1"/>
    <col min="4100" max="4100" width="4" style="11" customWidth="1"/>
    <col min="4101" max="4101" width="10.28515625" style="11" customWidth="1"/>
    <col min="4102" max="4102" width="3.5703125" style="11" customWidth="1"/>
    <col min="4103" max="4103" width="11.5703125" style="11" customWidth="1"/>
    <col min="4104" max="4104" width="3.85546875" style="11" customWidth="1"/>
    <col min="4105" max="4352" width="9.140625" style="11"/>
    <col min="4353" max="4353" width="33.85546875" style="11" customWidth="1"/>
    <col min="4354" max="4354" width="11.28515625" style="11" customWidth="1"/>
    <col min="4355" max="4355" width="12.5703125" style="11" customWidth="1"/>
    <col min="4356" max="4356" width="4" style="11" customWidth="1"/>
    <col min="4357" max="4357" width="10.28515625" style="11" customWidth="1"/>
    <col min="4358" max="4358" width="3.5703125" style="11" customWidth="1"/>
    <col min="4359" max="4359" width="11.5703125" style="11" customWidth="1"/>
    <col min="4360" max="4360" width="3.85546875" style="11" customWidth="1"/>
    <col min="4361" max="4608" width="9.140625" style="11"/>
    <col min="4609" max="4609" width="33.85546875" style="11" customWidth="1"/>
    <col min="4610" max="4610" width="11.28515625" style="11" customWidth="1"/>
    <col min="4611" max="4611" width="12.5703125" style="11" customWidth="1"/>
    <col min="4612" max="4612" width="4" style="11" customWidth="1"/>
    <col min="4613" max="4613" width="10.28515625" style="11" customWidth="1"/>
    <col min="4614" max="4614" width="3.5703125" style="11" customWidth="1"/>
    <col min="4615" max="4615" width="11.5703125" style="11" customWidth="1"/>
    <col min="4616" max="4616" width="3.85546875" style="11" customWidth="1"/>
    <col min="4617" max="4864" width="9.140625" style="11"/>
    <col min="4865" max="4865" width="33.85546875" style="11" customWidth="1"/>
    <col min="4866" max="4866" width="11.28515625" style="11" customWidth="1"/>
    <col min="4867" max="4867" width="12.5703125" style="11" customWidth="1"/>
    <col min="4868" max="4868" width="4" style="11" customWidth="1"/>
    <col min="4869" max="4869" width="10.28515625" style="11" customWidth="1"/>
    <col min="4870" max="4870" width="3.5703125" style="11" customWidth="1"/>
    <col min="4871" max="4871" width="11.5703125" style="11" customWidth="1"/>
    <col min="4872" max="4872" width="3.85546875" style="11" customWidth="1"/>
    <col min="4873" max="5120" width="9.140625" style="11"/>
    <col min="5121" max="5121" width="33.85546875" style="11" customWidth="1"/>
    <col min="5122" max="5122" width="11.28515625" style="11" customWidth="1"/>
    <col min="5123" max="5123" width="12.5703125" style="11" customWidth="1"/>
    <col min="5124" max="5124" width="4" style="11" customWidth="1"/>
    <col min="5125" max="5125" width="10.28515625" style="11" customWidth="1"/>
    <col min="5126" max="5126" width="3.5703125" style="11" customWidth="1"/>
    <col min="5127" max="5127" width="11.5703125" style="11" customWidth="1"/>
    <col min="5128" max="5128" width="3.85546875" style="11" customWidth="1"/>
    <col min="5129" max="5376" width="9.140625" style="11"/>
    <col min="5377" max="5377" width="33.85546875" style="11" customWidth="1"/>
    <col min="5378" max="5378" width="11.28515625" style="11" customWidth="1"/>
    <col min="5379" max="5379" width="12.5703125" style="11" customWidth="1"/>
    <col min="5380" max="5380" width="4" style="11" customWidth="1"/>
    <col min="5381" max="5381" width="10.28515625" style="11" customWidth="1"/>
    <col min="5382" max="5382" width="3.5703125" style="11" customWidth="1"/>
    <col min="5383" max="5383" width="11.5703125" style="11" customWidth="1"/>
    <col min="5384" max="5384" width="3.85546875" style="11" customWidth="1"/>
    <col min="5385" max="5632" width="9.140625" style="11"/>
    <col min="5633" max="5633" width="33.85546875" style="11" customWidth="1"/>
    <col min="5634" max="5634" width="11.28515625" style="11" customWidth="1"/>
    <col min="5635" max="5635" width="12.5703125" style="11" customWidth="1"/>
    <col min="5636" max="5636" width="4" style="11" customWidth="1"/>
    <col min="5637" max="5637" width="10.28515625" style="11" customWidth="1"/>
    <col min="5638" max="5638" width="3.5703125" style="11" customWidth="1"/>
    <col min="5639" max="5639" width="11.5703125" style="11" customWidth="1"/>
    <col min="5640" max="5640" width="3.85546875" style="11" customWidth="1"/>
    <col min="5641" max="5888" width="9.140625" style="11"/>
    <col min="5889" max="5889" width="33.85546875" style="11" customWidth="1"/>
    <col min="5890" max="5890" width="11.28515625" style="11" customWidth="1"/>
    <col min="5891" max="5891" width="12.5703125" style="11" customWidth="1"/>
    <col min="5892" max="5892" width="4" style="11" customWidth="1"/>
    <col min="5893" max="5893" width="10.28515625" style="11" customWidth="1"/>
    <col min="5894" max="5894" width="3.5703125" style="11" customWidth="1"/>
    <col min="5895" max="5895" width="11.5703125" style="11" customWidth="1"/>
    <col min="5896" max="5896" width="3.85546875" style="11" customWidth="1"/>
    <col min="5897" max="6144" width="9.140625" style="11"/>
    <col min="6145" max="6145" width="33.85546875" style="11" customWidth="1"/>
    <col min="6146" max="6146" width="11.28515625" style="11" customWidth="1"/>
    <col min="6147" max="6147" width="12.5703125" style="11" customWidth="1"/>
    <col min="6148" max="6148" width="4" style="11" customWidth="1"/>
    <col min="6149" max="6149" width="10.28515625" style="11" customWidth="1"/>
    <col min="6150" max="6150" width="3.5703125" style="11" customWidth="1"/>
    <col min="6151" max="6151" width="11.5703125" style="11" customWidth="1"/>
    <col min="6152" max="6152" width="3.85546875" style="11" customWidth="1"/>
    <col min="6153" max="6400" width="9.140625" style="11"/>
    <col min="6401" max="6401" width="33.85546875" style="11" customWidth="1"/>
    <col min="6402" max="6402" width="11.28515625" style="11" customWidth="1"/>
    <col min="6403" max="6403" width="12.5703125" style="11" customWidth="1"/>
    <col min="6404" max="6404" width="4" style="11" customWidth="1"/>
    <col min="6405" max="6405" width="10.28515625" style="11" customWidth="1"/>
    <col min="6406" max="6406" width="3.5703125" style="11" customWidth="1"/>
    <col min="6407" max="6407" width="11.5703125" style="11" customWidth="1"/>
    <col min="6408" max="6408" width="3.85546875" style="11" customWidth="1"/>
    <col min="6409" max="6656" width="9.140625" style="11"/>
    <col min="6657" max="6657" width="33.85546875" style="11" customWidth="1"/>
    <col min="6658" max="6658" width="11.28515625" style="11" customWidth="1"/>
    <col min="6659" max="6659" width="12.5703125" style="11" customWidth="1"/>
    <col min="6660" max="6660" width="4" style="11" customWidth="1"/>
    <col min="6661" max="6661" width="10.28515625" style="11" customWidth="1"/>
    <col min="6662" max="6662" width="3.5703125" style="11" customWidth="1"/>
    <col min="6663" max="6663" width="11.5703125" style="11" customWidth="1"/>
    <col min="6664" max="6664" width="3.85546875" style="11" customWidth="1"/>
    <col min="6665" max="6912" width="9.140625" style="11"/>
    <col min="6913" max="6913" width="33.85546875" style="11" customWidth="1"/>
    <col min="6914" max="6914" width="11.28515625" style="11" customWidth="1"/>
    <col min="6915" max="6915" width="12.5703125" style="11" customWidth="1"/>
    <col min="6916" max="6916" width="4" style="11" customWidth="1"/>
    <col min="6917" max="6917" width="10.28515625" style="11" customWidth="1"/>
    <col min="6918" max="6918" width="3.5703125" style="11" customWidth="1"/>
    <col min="6919" max="6919" width="11.5703125" style="11" customWidth="1"/>
    <col min="6920" max="6920" width="3.85546875" style="11" customWidth="1"/>
    <col min="6921" max="7168" width="9.140625" style="11"/>
    <col min="7169" max="7169" width="33.85546875" style="11" customWidth="1"/>
    <col min="7170" max="7170" width="11.28515625" style="11" customWidth="1"/>
    <col min="7171" max="7171" width="12.5703125" style="11" customWidth="1"/>
    <col min="7172" max="7172" width="4" style="11" customWidth="1"/>
    <col min="7173" max="7173" width="10.28515625" style="11" customWidth="1"/>
    <col min="7174" max="7174" width="3.5703125" style="11" customWidth="1"/>
    <col min="7175" max="7175" width="11.5703125" style="11" customWidth="1"/>
    <col min="7176" max="7176" width="3.85546875" style="11" customWidth="1"/>
    <col min="7177" max="7424" width="9.140625" style="11"/>
    <col min="7425" max="7425" width="33.85546875" style="11" customWidth="1"/>
    <col min="7426" max="7426" width="11.28515625" style="11" customWidth="1"/>
    <col min="7427" max="7427" width="12.5703125" style="11" customWidth="1"/>
    <col min="7428" max="7428" width="4" style="11" customWidth="1"/>
    <col min="7429" max="7429" width="10.28515625" style="11" customWidth="1"/>
    <col min="7430" max="7430" width="3.5703125" style="11" customWidth="1"/>
    <col min="7431" max="7431" width="11.5703125" style="11" customWidth="1"/>
    <col min="7432" max="7432" width="3.85546875" style="11" customWidth="1"/>
    <col min="7433" max="7680" width="9.140625" style="11"/>
    <col min="7681" max="7681" width="33.85546875" style="11" customWidth="1"/>
    <col min="7682" max="7682" width="11.28515625" style="11" customWidth="1"/>
    <col min="7683" max="7683" width="12.5703125" style="11" customWidth="1"/>
    <col min="7684" max="7684" width="4" style="11" customWidth="1"/>
    <col min="7685" max="7685" width="10.28515625" style="11" customWidth="1"/>
    <col min="7686" max="7686" width="3.5703125" style="11" customWidth="1"/>
    <col min="7687" max="7687" width="11.5703125" style="11" customWidth="1"/>
    <col min="7688" max="7688" width="3.85546875" style="11" customWidth="1"/>
    <col min="7689" max="7936" width="9.140625" style="11"/>
    <col min="7937" max="7937" width="33.85546875" style="11" customWidth="1"/>
    <col min="7938" max="7938" width="11.28515625" style="11" customWidth="1"/>
    <col min="7939" max="7939" width="12.5703125" style="11" customWidth="1"/>
    <col min="7940" max="7940" width="4" style="11" customWidth="1"/>
    <col min="7941" max="7941" width="10.28515625" style="11" customWidth="1"/>
    <col min="7942" max="7942" width="3.5703125" style="11" customWidth="1"/>
    <col min="7943" max="7943" width="11.5703125" style="11" customWidth="1"/>
    <col min="7944" max="7944" width="3.85546875" style="11" customWidth="1"/>
    <col min="7945" max="8192" width="9.140625" style="11"/>
    <col min="8193" max="8193" width="33.85546875" style="11" customWidth="1"/>
    <col min="8194" max="8194" width="11.28515625" style="11" customWidth="1"/>
    <col min="8195" max="8195" width="12.5703125" style="11" customWidth="1"/>
    <col min="8196" max="8196" width="4" style="11" customWidth="1"/>
    <col min="8197" max="8197" width="10.28515625" style="11" customWidth="1"/>
    <col min="8198" max="8198" width="3.5703125" style="11" customWidth="1"/>
    <col min="8199" max="8199" width="11.5703125" style="11" customWidth="1"/>
    <col min="8200" max="8200" width="3.85546875" style="11" customWidth="1"/>
    <col min="8201" max="8448" width="9.140625" style="11"/>
    <col min="8449" max="8449" width="33.85546875" style="11" customWidth="1"/>
    <col min="8450" max="8450" width="11.28515625" style="11" customWidth="1"/>
    <col min="8451" max="8451" width="12.5703125" style="11" customWidth="1"/>
    <col min="8452" max="8452" width="4" style="11" customWidth="1"/>
    <col min="8453" max="8453" width="10.28515625" style="11" customWidth="1"/>
    <col min="8454" max="8454" width="3.5703125" style="11" customWidth="1"/>
    <col min="8455" max="8455" width="11.5703125" style="11" customWidth="1"/>
    <col min="8456" max="8456" width="3.85546875" style="11" customWidth="1"/>
    <col min="8457" max="8704" width="9.140625" style="11"/>
    <col min="8705" max="8705" width="33.85546875" style="11" customWidth="1"/>
    <col min="8706" max="8706" width="11.28515625" style="11" customWidth="1"/>
    <col min="8707" max="8707" width="12.5703125" style="11" customWidth="1"/>
    <col min="8708" max="8708" width="4" style="11" customWidth="1"/>
    <col min="8709" max="8709" width="10.28515625" style="11" customWidth="1"/>
    <col min="8710" max="8710" width="3.5703125" style="11" customWidth="1"/>
    <col min="8711" max="8711" width="11.5703125" style="11" customWidth="1"/>
    <col min="8712" max="8712" width="3.85546875" style="11" customWidth="1"/>
    <col min="8713" max="8960" width="9.140625" style="11"/>
    <col min="8961" max="8961" width="33.85546875" style="11" customWidth="1"/>
    <col min="8962" max="8962" width="11.28515625" style="11" customWidth="1"/>
    <col min="8963" max="8963" width="12.5703125" style="11" customWidth="1"/>
    <col min="8964" max="8964" width="4" style="11" customWidth="1"/>
    <col min="8965" max="8965" width="10.28515625" style="11" customWidth="1"/>
    <col min="8966" max="8966" width="3.5703125" style="11" customWidth="1"/>
    <col min="8967" max="8967" width="11.5703125" style="11" customWidth="1"/>
    <col min="8968" max="8968" width="3.85546875" style="11" customWidth="1"/>
    <col min="8969" max="9216" width="9.140625" style="11"/>
    <col min="9217" max="9217" width="33.85546875" style="11" customWidth="1"/>
    <col min="9218" max="9218" width="11.28515625" style="11" customWidth="1"/>
    <col min="9219" max="9219" width="12.5703125" style="11" customWidth="1"/>
    <col min="9220" max="9220" width="4" style="11" customWidth="1"/>
    <col min="9221" max="9221" width="10.28515625" style="11" customWidth="1"/>
    <col min="9222" max="9222" width="3.5703125" style="11" customWidth="1"/>
    <col min="9223" max="9223" width="11.5703125" style="11" customWidth="1"/>
    <col min="9224" max="9224" width="3.85546875" style="11" customWidth="1"/>
    <col min="9225" max="9472" width="9.140625" style="11"/>
    <col min="9473" max="9473" width="33.85546875" style="11" customWidth="1"/>
    <col min="9474" max="9474" width="11.28515625" style="11" customWidth="1"/>
    <col min="9475" max="9475" width="12.5703125" style="11" customWidth="1"/>
    <col min="9476" max="9476" width="4" style="11" customWidth="1"/>
    <col min="9477" max="9477" width="10.28515625" style="11" customWidth="1"/>
    <col min="9478" max="9478" width="3.5703125" style="11" customWidth="1"/>
    <col min="9479" max="9479" width="11.5703125" style="11" customWidth="1"/>
    <col min="9480" max="9480" width="3.85546875" style="11" customWidth="1"/>
    <col min="9481" max="9728" width="9.140625" style="11"/>
    <col min="9729" max="9729" width="33.85546875" style="11" customWidth="1"/>
    <col min="9730" max="9730" width="11.28515625" style="11" customWidth="1"/>
    <col min="9731" max="9731" width="12.5703125" style="11" customWidth="1"/>
    <col min="9732" max="9732" width="4" style="11" customWidth="1"/>
    <col min="9733" max="9733" width="10.28515625" style="11" customWidth="1"/>
    <col min="9734" max="9734" width="3.5703125" style="11" customWidth="1"/>
    <col min="9735" max="9735" width="11.5703125" style="11" customWidth="1"/>
    <col min="9736" max="9736" width="3.85546875" style="11" customWidth="1"/>
    <col min="9737" max="9984" width="9.140625" style="11"/>
    <col min="9985" max="9985" width="33.85546875" style="11" customWidth="1"/>
    <col min="9986" max="9986" width="11.28515625" style="11" customWidth="1"/>
    <col min="9987" max="9987" width="12.5703125" style="11" customWidth="1"/>
    <col min="9988" max="9988" width="4" style="11" customWidth="1"/>
    <col min="9989" max="9989" width="10.28515625" style="11" customWidth="1"/>
    <col min="9990" max="9990" width="3.5703125" style="11" customWidth="1"/>
    <col min="9991" max="9991" width="11.5703125" style="11" customWidth="1"/>
    <col min="9992" max="9992" width="3.85546875" style="11" customWidth="1"/>
    <col min="9993" max="10240" width="9.140625" style="11"/>
    <col min="10241" max="10241" width="33.85546875" style="11" customWidth="1"/>
    <col min="10242" max="10242" width="11.28515625" style="11" customWidth="1"/>
    <col min="10243" max="10243" width="12.5703125" style="11" customWidth="1"/>
    <col min="10244" max="10244" width="4" style="11" customWidth="1"/>
    <col min="10245" max="10245" width="10.28515625" style="11" customWidth="1"/>
    <col min="10246" max="10246" width="3.5703125" style="11" customWidth="1"/>
    <col min="10247" max="10247" width="11.5703125" style="11" customWidth="1"/>
    <col min="10248" max="10248" width="3.85546875" style="11" customWidth="1"/>
    <col min="10249" max="10496" width="9.140625" style="11"/>
    <col min="10497" max="10497" width="33.85546875" style="11" customWidth="1"/>
    <col min="10498" max="10498" width="11.28515625" style="11" customWidth="1"/>
    <col min="10499" max="10499" width="12.5703125" style="11" customWidth="1"/>
    <col min="10500" max="10500" width="4" style="11" customWidth="1"/>
    <col min="10501" max="10501" width="10.28515625" style="11" customWidth="1"/>
    <col min="10502" max="10502" width="3.5703125" style="11" customWidth="1"/>
    <col min="10503" max="10503" width="11.5703125" style="11" customWidth="1"/>
    <col min="10504" max="10504" width="3.85546875" style="11" customWidth="1"/>
    <col min="10505" max="10752" width="9.140625" style="11"/>
    <col min="10753" max="10753" width="33.85546875" style="11" customWidth="1"/>
    <col min="10754" max="10754" width="11.28515625" style="11" customWidth="1"/>
    <col min="10755" max="10755" width="12.5703125" style="11" customWidth="1"/>
    <col min="10756" max="10756" width="4" style="11" customWidth="1"/>
    <col min="10757" max="10757" width="10.28515625" style="11" customWidth="1"/>
    <col min="10758" max="10758" width="3.5703125" style="11" customWidth="1"/>
    <col min="10759" max="10759" width="11.5703125" style="11" customWidth="1"/>
    <col min="10760" max="10760" width="3.85546875" style="11" customWidth="1"/>
    <col min="10761" max="11008" width="9.140625" style="11"/>
    <col min="11009" max="11009" width="33.85546875" style="11" customWidth="1"/>
    <col min="11010" max="11010" width="11.28515625" style="11" customWidth="1"/>
    <col min="11011" max="11011" width="12.5703125" style="11" customWidth="1"/>
    <col min="11012" max="11012" width="4" style="11" customWidth="1"/>
    <col min="11013" max="11013" width="10.28515625" style="11" customWidth="1"/>
    <col min="11014" max="11014" width="3.5703125" style="11" customWidth="1"/>
    <col min="11015" max="11015" width="11.5703125" style="11" customWidth="1"/>
    <col min="11016" max="11016" width="3.85546875" style="11" customWidth="1"/>
    <col min="11017" max="11264" width="9.140625" style="11"/>
    <col min="11265" max="11265" width="33.85546875" style="11" customWidth="1"/>
    <col min="11266" max="11266" width="11.28515625" style="11" customWidth="1"/>
    <col min="11267" max="11267" width="12.5703125" style="11" customWidth="1"/>
    <col min="11268" max="11268" width="4" style="11" customWidth="1"/>
    <col min="11269" max="11269" width="10.28515625" style="11" customWidth="1"/>
    <col min="11270" max="11270" width="3.5703125" style="11" customWidth="1"/>
    <col min="11271" max="11271" width="11.5703125" style="11" customWidth="1"/>
    <col min="11272" max="11272" width="3.85546875" style="11" customWidth="1"/>
    <col min="11273" max="11520" width="9.140625" style="11"/>
    <col min="11521" max="11521" width="33.85546875" style="11" customWidth="1"/>
    <col min="11522" max="11522" width="11.28515625" style="11" customWidth="1"/>
    <col min="11523" max="11523" width="12.5703125" style="11" customWidth="1"/>
    <col min="11524" max="11524" width="4" style="11" customWidth="1"/>
    <col min="11525" max="11525" width="10.28515625" style="11" customWidth="1"/>
    <col min="11526" max="11526" width="3.5703125" style="11" customWidth="1"/>
    <col min="11527" max="11527" width="11.5703125" style="11" customWidth="1"/>
    <col min="11528" max="11528" width="3.85546875" style="11" customWidth="1"/>
    <col min="11529" max="11776" width="9.140625" style="11"/>
    <col min="11777" max="11777" width="33.85546875" style="11" customWidth="1"/>
    <col min="11778" max="11778" width="11.28515625" style="11" customWidth="1"/>
    <col min="11779" max="11779" width="12.5703125" style="11" customWidth="1"/>
    <col min="11780" max="11780" width="4" style="11" customWidth="1"/>
    <col min="11781" max="11781" width="10.28515625" style="11" customWidth="1"/>
    <col min="11782" max="11782" width="3.5703125" style="11" customWidth="1"/>
    <col min="11783" max="11783" width="11.5703125" style="11" customWidth="1"/>
    <col min="11784" max="11784" width="3.85546875" style="11" customWidth="1"/>
    <col min="11785" max="12032" width="9.140625" style="11"/>
    <col min="12033" max="12033" width="33.85546875" style="11" customWidth="1"/>
    <col min="12034" max="12034" width="11.28515625" style="11" customWidth="1"/>
    <col min="12035" max="12035" width="12.5703125" style="11" customWidth="1"/>
    <col min="12036" max="12036" width="4" style="11" customWidth="1"/>
    <col min="12037" max="12037" width="10.28515625" style="11" customWidth="1"/>
    <col min="12038" max="12038" width="3.5703125" style="11" customWidth="1"/>
    <col min="12039" max="12039" width="11.5703125" style="11" customWidth="1"/>
    <col min="12040" max="12040" width="3.85546875" style="11" customWidth="1"/>
    <col min="12041" max="12288" width="9.140625" style="11"/>
    <col min="12289" max="12289" width="33.85546875" style="11" customWidth="1"/>
    <col min="12290" max="12290" width="11.28515625" style="11" customWidth="1"/>
    <col min="12291" max="12291" width="12.5703125" style="11" customWidth="1"/>
    <col min="12292" max="12292" width="4" style="11" customWidth="1"/>
    <col min="12293" max="12293" width="10.28515625" style="11" customWidth="1"/>
    <col min="12294" max="12294" width="3.5703125" style="11" customWidth="1"/>
    <col min="12295" max="12295" width="11.5703125" style="11" customWidth="1"/>
    <col min="12296" max="12296" width="3.85546875" style="11" customWidth="1"/>
    <col min="12297" max="12544" width="9.140625" style="11"/>
    <col min="12545" max="12545" width="33.85546875" style="11" customWidth="1"/>
    <col min="12546" max="12546" width="11.28515625" style="11" customWidth="1"/>
    <col min="12547" max="12547" width="12.5703125" style="11" customWidth="1"/>
    <col min="12548" max="12548" width="4" style="11" customWidth="1"/>
    <col min="12549" max="12549" width="10.28515625" style="11" customWidth="1"/>
    <col min="12550" max="12550" width="3.5703125" style="11" customWidth="1"/>
    <col min="12551" max="12551" width="11.5703125" style="11" customWidth="1"/>
    <col min="12552" max="12552" width="3.85546875" style="11" customWidth="1"/>
    <col min="12553" max="12800" width="9.140625" style="11"/>
    <col min="12801" max="12801" width="33.85546875" style="11" customWidth="1"/>
    <col min="12802" max="12802" width="11.28515625" style="11" customWidth="1"/>
    <col min="12803" max="12803" width="12.5703125" style="11" customWidth="1"/>
    <col min="12804" max="12804" width="4" style="11" customWidth="1"/>
    <col min="12805" max="12805" width="10.28515625" style="11" customWidth="1"/>
    <col min="12806" max="12806" width="3.5703125" style="11" customWidth="1"/>
    <col min="12807" max="12807" width="11.5703125" style="11" customWidth="1"/>
    <col min="12808" max="12808" width="3.85546875" style="11" customWidth="1"/>
    <col min="12809" max="13056" width="9.140625" style="11"/>
    <col min="13057" max="13057" width="33.85546875" style="11" customWidth="1"/>
    <col min="13058" max="13058" width="11.28515625" style="11" customWidth="1"/>
    <col min="13059" max="13059" width="12.5703125" style="11" customWidth="1"/>
    <col min="13060" max="13060" width="4" style="11" customWidth="1"/>
    <col min="13061" max="13061" width="10.28515625" style="11" customWidth="1"/>
    <col min="13062" max="13062" width="3.5703125" style="11" customWidth="1"/>
    <col min="13063" max="13063" width="11.5703125" style="11" customWidth="1"/>
    <col min="13064" max="13064" width="3.85546875" style="11" customWidth="1"/>
    <col min="13065" max="13312" width="9.140625" style="11"/>
    <col min="13313" max="13313" width="33.85546875" style="11" customWidth="1"/>
    <col min="13314" max="13314" width="11.28515625" style="11" customWidth="1"/>
    <col min="13315" max="13315" width="12.5703125" style="11" customWidth="1"/>
    <col min="13316" max="13316" width="4" style="11" customWidth="1"/>
    <col min="13317" max="13317" width="10.28515625" style="11" customWidth="1"/>
    <col min="13318" max="13318" width="3.5703125" style="11" customWidth="1"/>
    <col min="13319" max="13319" width="11.5703125" style="11" customWidth="1"/>
    <col min="13320" max="13320" width="3.85546875" style="11" customWidth="1"/>
    <col min="13321" max="13568" width="9.140625" style="11"/>
    <col min="13569" max="13569" width="33.85546875" style="11" customWidth="1"/>
    <col min="13570" max="13570" width="11.28515625" style="11" customWidth="1"/>
    <col min="13571" max="13571" width="12.5703125" style="11" customWidth="1"/>
    <col min="13572" max="13572" width="4" style="11" customWidth="1"/>
    <col min="13573" max="13573" width="10.28515625" style="11" customWidth="1"/>
    <col min="13574" max="13574" width="3.5703125" style="11" customWidth="1"/>
    <col min="13575" max="13575" width="11.5703125" style="11" customWidth="1"/>
    <col min="13576" max="13576" width="3.85546875" style="11" customWidth="1"/>
    <col min="13577" max="13824" width="9.140625" style="11"/>
    <col min="13825" max="13825" width="33.85546875" style="11" customWidth="1"/>
    <col min="13826" max="13826" width="11.28515625" style="11" customWidth="1"/>
    <col min="13827" max="13827" width="12.5703125" style="11" customWidth="1"/>
    <col min="13828" max="13828" width="4" style="11" customWidth="1"/>
    <col min="13829" max="13829" width="10.28515625" style="11" customWidth="1"/>
    <col min="13830" max="13830" width="3.5703125" style="11" customWidth="1"/>
    <col min="13831" max="13831" width="11.5703125" style="11" customWidth="1"/>
    <col min="13832" max="13832" width="3.85546875" style="11" customWidth="1"/>
    <col min="13833" max="14080" width="9.140625" style="11"/>
    <col min="14081" max="14081" width="33.85546875" style="11" customWidth="1"/>
    <col min="14082" max="14082" width="11.28515625" style="11" customWidth="1"/>
    <col min="14083" max="14083" width="12.5703125" style="11" customWidth="1"/>
    <col min="14084" max="14084" width="4" style="11" customWidth="1"/>
    <col min="14085" max="14085" width="10.28515625" style="11" customWidth="1"/>
    <col min="14086" max="14086" width="3.5703125" style="11" customWidth="1"/>
    <col min="14087" max="14087" width="11.5703125" style="11" customWidth="1"/>
    <col min="14088" max="14088" width="3.85546875" style="11" customWidth="1"/>
    <col min="14089" max="14336" width="9.140625" style="11"/>
    <col min="14337" max="14337" width="33.85546875" style="11" customWidth="1"/>
    <col min="14338" max="14338" width="11.28515625" style="11" customWidth="1"/>
    <col min="14339" max="14339" width="12.5703125" style="11" customWidth="1"/>
    <col min="14340" max="14340" width="4" style="11" customWidth="1"/>
    <col min="14341" max="14341" width="10.28515625" style="11" customWidth="1"/>
    <col min="14342" max="14342" width="3.5703125" style="11" customWidth="1"/>
    <col min="14343" max="14343" width="11.5703125" style="11" customWidth="1"/>
    <col min="14344" max="14344" width="3.85546875" style="11" customWidth="1"/>
    <col min="14345" max="14592" width="9.140625" style="11"/>
    <col min="14593" max="14593" width="33.85546875" style="11" customWidth="1"/>
    <col min="14594" max="14594" width="11.28515625" style="11" customWidth="1"/>
    <col min="14595" max="14595" width="12.5703125" style="11" customWidth="1"/>
    <col min="14596" max="14596" width="4" style="11" customWidth="1"/>
    <col min="14597" max="14597" width="10.28515625" style="11" customWidth="1"/>
    <col min="14598" max="14598" width="3.5703125" style="11" customWidth="1"/>
    <col min="14599" max="14599" width="11.5703125" style="11" customWidth="1"/>
    <col min="14600" max="14600" width="3.85546875" style="11" customWidth="1"/>
    <col min="14601" max="14848" width="9.140625" style="11"/>
    <col min="14849" max="14849" width="33.85546875" style="11" customWidth="1"/>
    <col min="14850" max="14850" width="11.28515625" style="11" customWidth="1"/>
    <col min="14851" max="14851" width="12.5703125" style="11" customWidth="1"/>
    <col min="14852" max="14852" width="4" style="11" customWidth="1"/>
    <col min="14853" max="14853" width="10.28515625" style="11" customWidth="1"/>
    <col min="14854" max="14854" width="3.5703125" style="11" customWidth="1"/>
    <col min="14855" max="14855" width="11.5703125" style="11" customWidth="1"/>
    <col min="14856" max="14856" width="3.85546875" style="11" customWidth="1"/>
    <col min="14857" max="15104" width="9.140625" style="11"/>
    <col min="15105" max="15105" width="33.85546875" style="11" customWidth="1"/>
    <col min="15106" max="15106" width="11.28515625" style="11" customWidth="1"/>
    <col min="15107" max="15107" width="12.5703125" style="11" customWidth="1"/>
    <col min="15108" max="15108" width="4" style="11" customWidth="1"/>
    <col min="15109" max="15109" width="10.28515625" style="11" customWidth="1"/>
    <col min="15110" max="15110" width="3.5703125" style="11" customWidth="1"/>
    <col min="15111" max="15111" width="11.5703125" style="11" customWidth="1"/>
    <col min="15112" max="15112" width="3.85546875" style="11" customWidth="1"/>
    <col min="15113" max="15360" width="9.140625" style="11"/>
    <col min="15361" max="15361" width="33.85546875" style="11" customWidth="1"/>
    <col min="15362" max="15362" width="11.28515625" style="11" customWidth="1"/>
    <col min="15363" max="15363" width="12.5703125" style="11" customWidth="1"/>
    <col min="15364" max="15364" width="4" style="11" customWidth="1"/>
    <col min="15365" max="15365" width="10.28515625" style="11" customWidth="1"/>
    <col min="15366" max="15366" width="3.5703125" style="11" customWidth="1"/>
    <col min="15367" max="15367" width="11.5703125" style="11" customWidth="1"/>
    <col min="15368" max="15368" width="3.85546875" style="11" customWidth="1"/>
    <col min="15369" max="15616" width="9.140625" style="11"/>
    <col min="15617" max="15617" width="33.85546875" style="11" customWidth="1"/>
    <col min="15618" max="15618" width="11.28515625" style="11" customWidth="1"/>
    <col min="15619" max="15619" width="12.5703125" style="11" customWidth="1"/>
    <col min="15620" max="15620" width="4" style="11" customWidth="1"/>
    <col min="15621" max="15621" width="10.28515625" style="11" customWidth="1"/>
    <col min="15622" max="15622" width="3.5703125" style="11" customWidth="1"/>
    <col min="15623" max="15623" width="11.5703125" style="11" customWidth="1"/>
    <col min="15624" max="15624" width="3.85546875" style="11" customWidth="1"/>
    <col min="15625" max="15872" width="9.140625" style="11"/>
    <col min="15873" max="15873" width="33.85546875" style="11" customWidth="1"/>
    <col min="15874" max="15874" width="11.28515625" style="11" customWidth="1"/>
    <col min="15875" max="15875" width="12.5703125" style="11" customWidth="1"/>
    <col min="15876" max="15876" width="4" style="11" customWidth="1"/>
    <col min="15877" max="15877" width="10.28515625" style="11" customWidth="1"/>
    <col min="15878" max="15878" width="3.5703125" style="11" customWidth="1"/>
    <col min="15879" max="15879" width="11.5703125" style="11" customWidth="1"/>
    <col min="15880" max="15880" width="3.85546875" style="11" customWidth="1"/>
    <col min="15881" max="16128" width="9.140625" style="11"/>
    <col min="16129" max="16129" width="33.85546875" style="11" customWidth="1"/>
    <col min="16130" max="16130" width="11.28515625" style="11" customWidth="1"/>
    <col min="16131" max="16131" width="12.5703125" style="11" customWidth="1"/>
    <col min="16132" max="16132" width="4" style="11" customWidth="1"/>
    <col min="16133" max="16133" width="10.28515625" style="11" customWidth="1"/>
    <col min="16134" max="16134" width="3.5703125" style="11" customWidth="1"/>
    <col min="16135" max="16135" width="11.5703125" style="11" customWidth="1"/>
    <col min="16136" max="16136" width="3.85546875" style="11" customWidth="1"/>
    <col min="16137" max="16384" width="9.140625" style="11"/>
  </cols>
  <sheetData>
    <row r="1" spans="1:13" ht="15.75" x14ac:dyDescent="0.25">
      <c r="A1" s="7"/>
      <c r="B1" s="8"/>
      <c r="C1" s="8"/>
      <c r="D1" s="8"/>
      <c r="E1" s="8"/>
      <c r="F1" s="8"/>
      <c r="G1" s="8"/>
      <c r="H1" s="9"/>
      <c r="I1" s="10"/>
      <c r="J1" s="10"/>
      <c r="K1" s="10"/>
      <c r="L1" s="10"/>
      <c r="M1" s="10"/>
    </row>
    <row r="2" spans="1:13" ht="15.75" x14ac:dyDescent="0.25">
      <c r="A2" s="12"/>
      <c r="B2" s="13"/>
      <c r="C2" s="13"/>
      <c r="D2" s="13"/>
      <c r="E2" s="13"/>
      <c r="F2" s="13"/>
      <c r="G2" s="13"/>
      <c r="H2" s="14"/>
      <c r="I2" s="10"/>
      <c r="J2" s="10"/>
      <c r="K2" s="10"/>
      <c r="L2" s="10"/>
      <c r="M2" s="10"/>
    </row>
    <row r="3" spans="1:13" ht="15" x14ac:dyDescent="0.2">
      <c r="A3" s="15"/>
      <c r="B3" s="13"/>
      <c r="C3" s="13"/>
      <c r="D3" s="13"/>
      <c r="E3" s="13"/>
      <c r="F3" s="13"/>
      <c r="G3" s="13"/>
      <c r="H3" s="14"/>
      <c r="I3" s="10"/>
      <c r="J3" s="10"/>
      <c r="K3" s="10"/>
      <c r="L3" s="10"/>
      <c r="M3" s="10"/>
    </row>
    <row r="4" spans="1:13" ht="15" x14ac:dyDescent="0.2">
      <c r="A4" s="15" t="s">
        <v>92</v>
      </c>
      <c r="B4" s="16" t="s">
        <v>12</v>
      </c>
      <c r="C4" s="17" t="s">
        <v>13</v>
      </c>
      <c r="D4" s="16" t="s">
        <v>14</v>
      </c>
      <c r="E4" s="17" t="s">
        <v>15</v>
      </c>
      <c r="F4" s="16" t="s">
        <v>14</v>
      </c>
      <c r="G4" s="17" t="s">
        <v>16</v>
      </c>
      <c r="H4" s="18" t="s">
        <v>14</v>
      </c>
      <c r="I4" s="10"/>
      <c r="J4" s="10"/>
      <c r="K4" s="10"/>
      <c r="L4" s="10"/>
      <c r="M4" s="10"/>
    </row>
    <row r="5" spans="1:13" ht="15" x14ac:dyDescent="0.2">
      <c r="A5" s="15"/>
      <c r="B5" s="13"/>
      <c r="C5" s="19"/>
      <c r="D5" s="13"/>
      <c r="E5" s="19"/>
      <c r="F5" s="13"/>
      <c r="G5" s="19"/>
      <c r="H5" s="14"/>
      <c r="I5" s="10"/>
      <c r="J5" s="10"/>
      <c r="K5" s="10"/>
      <c r="L5" s="10"/>
      <c r="M5" s="10"/>
    </row>
    <row r="6" spans="1:13" ht="15" x14ac:dyDescent="0.2">
      <c r="A6" s="15" t="s">
        <v>17</v>
      </c>
      <c r="B6" s="20">
        <f>SUM('EV Assessment'!L26)</f>
        <v>3500</v>
      </c>
      <c r="C6" s="21">
        <v>3</v>
      </c>
      <c r="D6" s="13" t="s">
        <v>14</v>
      </c>
      <c r="E6" s="21">
        <f>SUM(B6*3)</f>
        <v>10500</v>
      </c>
      <c r="F6" s="13" t="s">
        <v>14</v>
      </c>
      <c r="G6" s="21">
        <f>SUM(E6)</f>
        <v>10500</v>
      </c>
      <c r="H6" s="14" t="s">
        <v>14</v>
      </c>
      <c r="I6" s="10"/>
      <c r="J6" s="10"/>
      <c r="K6" s="10"/>
      <c r="L6" s="10"/>
      <c r="M6" s="10"/>
    </row>
    <row r="7" spans="1:13" ht="15" x14ac:dyDescent="0.2">
      <c r="A7" s="15"/>
      <c r="B7" s="13"/>
      <c r="C7" s="22"/>
      <c r="D7" s="13"/>
      <c r="E7" s="22"/>
      <c r="F7" s="13"/>
      <c r="G7" s="22"/>
      <c r="H7" s="14"/>
      <c r="I7" s="10"/>
      <c r="J7" s="10"/>
      <c r="K7" s="10"/>
      <c r="L7" s="10"/>
      <c r="M7" s="10"/>
    </row>
    <row r="8" spans="1:13" ht="15" x14ac:dyDescent="0.2">
      <c r="A8" s="15" t="s">
        <v>18</v>
      </c>
      <c r="B8" s="20">
        <v>2</v>
      </c>
      <c r="C8" s="21">
        <v>1500</v>
      </c>
      <c r="D8" s="13" t="s">
        <v>14</v>
      </c>
      <c r="E8" s="21">
        <f>SUM(B8*C8)</f>
        <v>3000</v>
      </c>
      <c r="F8" s="13" t="s">
        <v>14</v>
      </c>
      <c r="G8" s="21">
        <f>SUM(E8)</f>
        <v>3000</v>
      </c>
      <c r="H8" s="14" t="s">
        <v>14</v>
      </c>
      <c r="I8" s="10"/>
      <c r="J8" s="10"/>
      <c r="K8" s="10"/>
      <c r="L8" s="10"/>
      <c r="M8" s="10"/>
    </row>
    <row r="9" spans="1:13" ht="15" x14ac:dyDescent="0.2">
      <c r="A9" s="15" t="s">
        <v>94</v>
      </c>
      <c r="B9" s="20">
        <f>IF('EV Assessment'!M43="Second Range",2,IF('EV Assessment'!M42="Second Range",2,IF('EV Assessment'!M41="Second Range",2,0)))</f>
        <v>2</v>
      </c>
      <c r="C9" s="21">
        <v>1500</v>
      </c>
      <c r="D9" s="13" t="s">
        <v>14</v>
      </c>
      <c r="E9" s="21">
        <f>SUM(B9*C9)</f>
        <v>3000</v>
      </c>
      <c r="F9" s="13" t="s">
        <v>14</v>
      </c>
      <c r="G9" s="21">
        <f t="shared" ref="G9:G11" si="0">SUM(E9)</f>
        <v>3000</v>
      </c>
      <c r="H9" s="14" t="s">
        <v>14</v>
      </c>
      <c r="I9" s="10"/>
      <c r="J9" s="10"/>
      <c r="K9" s="10"/>
      <c r="L9" s="10"/>
      <c r="M9" s="10"/>
    </row>
    <row r="10" spans="1:13" ht="15" x14ac:dyDescent="0.2">
      <c r="A10" s="15" t="s">
        <v>19</v>
      </c>
      <c r="B10" s="20">
        <v>1</v>
      </c>
      <c r="C10" s="21">
        <v>1500</v>
      </c>
      <c r="D10" s="13" t="s">
        <v>14</v>
      </c>
      <c r="E10" s="21">
        <f>SUM(B10*C10)</f>
        <v>1500</v>
      </c>
      <c r="F10" s="13" t="s">
        <v>14</v>
      </c>
      <c r="G10" s="21">
        <f t="shared" si="0"/>
        <v>1500</v>
      </c>
      <c r="H10" s="14" t="s">
        <v>14</v>
      </c>
      <c r="I10" s="10"/>
      <c r="J10" s="10"/>
      <c r="K10" s="10"/>
      <c r="L10" s="10"/>
      <c r="M10" s="10"/>
    </row>
    <row r="11" spans="1:13" ht="15" x14ac:dyDescent="0.2">
      <c r="A11" s="15" t="s">
        <v>95</v>
      </c>
      <c r="B11" s="20">
        <f>IF(COUNTIF('EV Assessment'!M41:M43,"Second Washer"),1,0)</f>
        <v>1</v>
      </c>
      <c r="C11" s="21">
        <v>1500</v>
      </c>
      <c r="D11" s="13" t="s">
        <v>14</v>
      </c>
      <c r="E11" s="21">
        <f t="shared" ref="E11:E25" si="1">SUM(B11*C11)</f>
        <v>1500</v>
      </c>
      <c r="F11" s="13" t="s">
        <v>14</v>
      </c>
      <c r="G11" s="21">
        <f t="shared" si="0"/>
        <v>1500</v>
      </c>
      <c r="H11" s="14" t="s">
        <v>14</v>
      </c>
      <c r="I11" s="10"/>
      <c r="J11" s="10"/>
      <c r="K11" s="10"/>
      <c r="L11" s="10"/>
      <c r="M11" s="10"/>
    </row>
    <row r="12" spans="1:13" ht="15" x14ac:dyDescent="0.2">
      <c r="A12" s="15" t="s">
        <v>20</v>
      </c>
      <c r="B12" s="20">
        <v>1</v>
      </c>
      <c r="C12" s="21">
        <f>SUM('EV Assessment'!AE32)</f>
        <v>5000</v>
      </c>
      <c r="D12" s="13" t="s">
        <v>14</v>
      </c>
      <c r="E12" s="21">
        <f t="shared" si="1"/>
        <v>5000</v>
      </c>
      <c r="F12" s="13" t="s">
        <v>14</v>
      </c>
      <c r="G12" s="26">
        <f>IF(C12&lt;5000,C12*1,C12*0.7)</f>
        <v>3500</v>
      </c>
      <c r="H12" s="14" t="s">
        <v>14</v>
      </c>
      <c r="I12" s="10"/>
      <c r="J12" s="10"/>
      <c r="K12" s="10"/>
      <c r="L12" s="10"/>
      <c r="M12" s="10"/>
    </row>
    <row r="13" spans="1:13" ht="15" x14ac:dyDescent="0.2">
      <c r="A13" s="15" t="s">
        <v>96</v>
      </c>
      <c r="B13" s="20">
        <f>IF(COUNTIF('EV Assessment'!M41:M43,"Second Dryer"),1,0)</f>
        <v>0</v>
      </c>
      <c r="C13" s="21">
        <v>5000</v>
      </c>
      <c r="D13" s="13" t="s">
        <v>14</v>
      </c>
      <c r="E13" s="21">
        <f t="shared" si="1"/>
        <v>0</v>
      </c>
      <c r="F13" s="13" t="s">
        <v>14</v>
      </c>
      <c r="G13" s="21">
        <f>SUM(E13*70%)</f>
        <v>0</v>
      </c>
      <c r="H13" s="14" t="s">
        <v>14</v>
      </c>
      <c r="I13" s="10"/>
      <c r="J13" s="10"/>
      <c r="K13" s="10"/>
      <c r="L13" s="10"/>
      <c r="M13" s="10"/>
    </row>
    <row r="14" spans="1:13" ht="15" x14ac:dyDescent="0.2">
      <c r="A14" s="15" t="s">
        <v>21</v>
      </c>
      <c r="B14" s="20">
        <v>1</v>
      </c>
      <c r="C14" s="21">
        <v>1500</v>
      </c>
      <c r="D14" s="13" t="s">
        <v>14</v>
      </c>
      <c r="E14" s="21">
        <f t="shared" si="1"/>
        <v>1500</v>
      </c>
      <c r="F14" s="13" t="s">
        <v>14</v>
      </c>
      <c r="G14" s="21">
        <f t="shared" ref="G14:G19" si="2">SUM(E14)</f>
        <v>1500</v>
      </c>
      <c r="H14" s="14" t="s">
        <v>14</v>
      </c>
      <c r="I14" s="10"/>
      <c r="J14" s="10"/>
      <c r="K14" s="10"/>
      <c r="L14" s="10"/>
      <c r="M14" s="10"/>
    </row>
    <row r="15" spans="1:13" ht="15" x14ac:dyDescent="0.2">
      <c r="A15" s="15" t="s">
        <v>97</v>
      </c>
      <c r="B15" s="20">
        <f>IF(COUNTIF('EV Assessment'!M41:M43,"Second Range"),1,0)</f>
        <v>1</v>
      </c>
      <c r="C15" s="21">
        <v>1500</v>
      </c>
      <c r="D15" s="13" t="s">
        <v>14</v>
      </c>
      <c r="E15" s="21">
        <f t="shared" si="1"/>
        <v>1500</v>
      </c>
      <c r="F15" s="13" t="s">
        <v>14</v>
      </c>
      <c r="G15" s="21">
        <f t="shared" si="2"/>
        <v>1500</v>
      </c>
      <c r="H15" s="14" t="s">
        <v>14</v>
      </c>
      <c r="I15" s="10"/>
      <c r="J15" s="10"/>
      <c r="K15" s="10"/>
      <c r="L15" s="10"/>
      <c r="M15" s="10"/>
    </row>
    <row r="16" spans="1:13" ht="15" x14ac:dyDescent="0.2">
      <c r="A16" s="15" t="s">
        <v>22</v>
      </c>
      <c r="B16" s="20">
        <v>1</v>
      </c>
      <c r="C16" s="21">
        <v>1500</v>
      </c>
      <c r="D16" s="13" t="s">
        <v>14</v>
      </c>
      <c r="E16" s="21">
        <f t="shared" si="1"/>
        <v>1500</v>
      </c>
      <c r="F16" s="13" t="s">
        <v>14</v>
      </c>
      <c r="G16" s="21">
        <f t="shared" si="2"/>
        <v>1500</v>
      </c>
      <c r="H16" s="14" t="s">
        <v>14</v>
      </c>
      <c r="I16" s="10"/>
      <c r="J16" s="10"/>
      <c r="K16" s="10"/>
      <c r="L16" s="10"/>
      <c r="M16" s="10"/>
    </row>
    <row r="17" spans="1:13" ht="15" x14ac:dyDescent="0.2">
      <c r="A17" s="15" t="s">
        <v>98</v>
      </c>
      <c r="B17" s="20">
        <f>IF(COUNTIF('EV Assessment'!M41:M43,"Second Range"),1,0)</f>
        <v>1</v>
      </c>
      <c r="C17" s="21">
        <v>1500</v>
      </c>
      <c r="D17" s="13" t="s">
        <v>14</v>
      </c>
      <c r="E17" s="21">
        <f t="shared" si="1"/>
        <v>1500</v>
      </c>
      <c r="F17" s="13" t="s">
        <v>14</v>
      </c>
      <c r="G17" s="21">
        <f t="shared" si="2"/>
        <v>1500</v>
      </c>
      <c r="H17" s="14" t="s">
        <v>14</v>
      </c>
      <c r="I17" s="10"/>
      <c r="J17" s="10"/>
      <c r="K17" s="10"/>
      <c r="L17" s="10"/>
      <c r="M17" s="10"/>
    </row>
    <row r="18" spans="1:13" ht="15" x14ac:dyDescent="0.2">
      <c r="A18" s="15" t="s">
        <v>23</v>
      </c>
      <c r="B18" s="20">
        <v>1</v>
      </c>
      <c r="C18" s="21">
        <v>750</v>
      </c>
      <c r="D18" s="13" t="s">
        <v>14</v>
      </c>
      <c r="E18" s="21">
        <f t="shared" si="1"/>
        <v>750</v>
      </c>
      <c r="F18" s="13" t="s">
        <v>14</v>
      </c>
      <c r="G18" s="21">
        <f t="shared" si="2"/>
        <v>750</v>
      </c>
      <c r="H18" s="14" t="s">
        <v>14</v>
      </c>
      <c r="I18" s="10"/>
      <c r="J18" s="10"/>
      <c r="K18" s="10"/>
      <c r="L18" s="10"/>
      <c r="M18" s="10"/>
    </row>
    <row r="19" spans="1:13" ht="15" x14ac:dyDescent="0.2">
      <c r="A19" s="15" t="s">
        <v>23</v>
      </c>
      <c r="B19" s="20">
        <f>IF(COUNTIF('EV Assessment'!M41:M43,"Second Range"),1,0)</f>
        <v>1</v>
      </c>
      <c r="C19" s="21">
        <v>750</v>
      </c>
      <c r="D19" s="13" t="s">
        <v>14</v>
      </c>
      <c r="E19" s="21">
        <f t="shared" si="1"/>
        <v>750</v>
      </c>
      <c r="F19" s="13" t="s">
        <v>14</v>
      </c>
      <c r="G19" s="21">
        <f t="shared" si="2"/>
        <v>750</v>
      </c>
      <c r="H19" s="14" t="s">
        <v>14</v>
      </c>
      <c r="I19" s="10"/>
      <c r="J19" s="10"/>
      <c r="K19" s="10"/>
      <c r="L19" s="10"/>
      <c r="M19" s="10"/>
    </row>
    <row r="20" spans="1:13" ht="15" x14ac:dyDescent="0.2">
      <c r="A20" s="15" t="s">
        <v>24</v>
      </c>
      <c r="B20" s="20">
        <v>1</v>
      </c>
      <c r="C20" s="21">
        <f>SUM('EV Assessment'!AE31)</f>
        <v>4500</v>
      </c>
      <c r="D20" s="13" t="s">
        <v>14</v>
      </c>
      <c r="E20" s="21">
        <f t="shared" si="1"/>
        <v>4500</v>
      </c>
      <c r="F20" s="13" t="s">
        <v>14</v>
      </c>
      <c r="G20" s="21"/>
      <c r="H20" s="14" t="s">
        <v>14</v>
      </c>
      <c r="I20" s="10"/>
      <c r="J20" s="10"/>
      <c r="K20" s="10"/>
      <c r="L20" s="10"/>
      <c r="M20" s="10"/>
    </row>
    <row r="21" spans="1:13" ht="15" x14ac:dyDescent="0.2">
      <c r="A21" s="15" t="s">
        <v>99</v>
      </c>
      <c r="B21" s="20">
        <f>IF(COUNTIF('EV Assessment'!M41:M43,"Second HWT"),1,0)</f>
        <v>0</v>
      </c>
      <c r="C21" s="21">
        <f>SUM(C20)</f>
        <v>4500</v>
      </c>
      <c r="D21" s="13" t="s">
        <v>14</v>
      </c>
      <c r="E21" s="21">
        <f t="shared" si="1"/>
        <v>0</v>
      </c>
      <c r="F21" s="13" t="s">
        <v>14</v>
      </c>
      <c r="G21" s="21"/>
      <c r="H21" s="14" t="s">
        <v>14</v>
      </c>
      <c r="I21" s="10"/>
      <c r="J21" s="10"/>
      <c r="K21" s="10"/>
      <c r="L21" s="10"/>
      <c r="M21" s="10"/>
    </row>
    <row r="22" spans="1:13" ht="15" x14ac:dyDescent="0.2">
      <c r="A22" s="15" t="s">
        <v>25</v>
      </c>
      <c r="B22" s="20">
        <v>1</v>
      </c>
      <c r="C22" s="21">
        <f>SUM('EV Assessment'!AE33)</f>
        <v>10500</v>
      </c>
      <c r="D22" s="13" t="s">
        <v>14</v>
      </c>
      <c r="E22" s="21">
        <f t="shared" si="1"/>
        <v>10500</v>
      </c>
      <c r="F22" s="13" t="s">
        <v>14</v>
      </c>
      <c r="G22" s="26">
        <f>IF(C22&lt;10500,C22*1,C22*0.7)</f>
        <v>7349.9999999999991</v>
      </c>
      <c r="H22" s="14" t="s">
        <v>14</v>
      </c>
      <c r="I22" s="10"/>
      <c r="J22" s="10"/>
      <c r="K22" s="10"/>
      <c r="L22" s="10"/>
      <c r="M22" s="10"/>
    </row>
    <row r="23" spans="1:13" ht="15" x14ac:dyDescent="0.2">
      <c r="A23" s="15" t="s">
        <v>100</v>
      </c>
      <c r="B23" s="20">
        <f>IF(COUNTIF('EV Assessment'!M41:M43,"Second Range"),1,0)</f>
        <v>1</v>
      </c>
      <c r="C23" s="21">
        <v>10500</v>
      </c>
      <c r="D23" s="13" t="s">
        <v>14</v>
      </c>
      <c r="E23" s="21">
        <f t="shared" si="1"/>
        <v>10500</v>
      </c>
      <c r="F23" s="13" t="s">
        <v>14</v>
      </c>
      <c r="G23" s="21">
        <f>SUM(E23*70%)</f>
        <v>7349.9999999999991</v>
      </c>
      <c r="H23" s="14" t="s">
        <v>14</v>
      </c>
      <c r="I23" s="10"/>
      <c r="J23" s="10"/>
      <c r="K23" s="10"/>
      <c r="L23" s="10"/>
      <c r="M23" s="10"/>
    </row>
    <row r="24" spans="1:13" ht="15" x14ac:dyDescent="0.2">
      <c r="A24" s="15" t="s">
        <v>101</v>
      </c>
      <c r="B24" s="20">
        <f>IF('EV Assessment'!L34="gas",1,IF('EV Assessment'!L34="electric",1,0))</f>
        <v>1</v>
      </c>
      <c r="C24" s="21">
        <f>SUM('EV Assessment'!AE34)</f>
        <v>10000</v>
      </c>
      <c r="D24" s="13" t="s">
        <v>14</v>
      </c>
      <c r="E24" s="21">
        <f t="shared" si="1"/>
        <v>10000</v>
      </c>
      <c r="F24" s="13" t="s">
        <v>14</v>
      </c>
      <c r="G24" s="21">
        <f>SUM(E24*70%)</f>
        <v>7000</v>
      </c>
      <c r="H24" s="14" t="s">
        <v>14</v>
      </c>
      <c r="I24" s="10"/>
      <c r="J24" s="10"/>
      <c r="K24" s="10"/>
      <c r="L24" s="10"/>
      <c r="M24" s="10"/>
    </row>
    <row r="25" spans="1:13" ht="15" x14ac:dyDescent="0.2">
      <c r="A25" s="15" t="s">
        <v>102</v>
      </c>
      <c r="B25" s="20">
        <f>IF(COUNTIF('EV Assessment'!M41:M43,"Kiln"),1,0)</f>
        <v>0</v>
      </c>
      <c r="C25" s="21">
        <v>9600</v>
      </c>
      <c r="D25" s="13" t="s">
        <v>14</v>
      </c>
      <c r="E25" s="21">
        <f t="shared" si="1"/>
        <v>0</v>
      </c>
      <c r="F25" s="13" t="s">
        <v>14</v>
      </c>
      <c r="G25" s="21">
        <v>0</v>
      </c>
      <c r="H25" s="14" t="s">
        <v>14</v>
      </c>
      <c r="I25" s="10"/>
      <c r="J25" s="10"/>
      <c r="K25" s="10"/>
      <c r="L25" s="10"/>
      <c r="M25" s="10"/>
    </row>
    <row r="26" spans="1:13" ht="15" x14ac:dyDescent="0.2">
      <c r="A26" s="15" t="s">
        <v>103</v>
      </c>
      <c r="B26" s="20">
        <f>IF(COUNTIF('EV Assessment'!M41:M43,"Compressor"),1,0)</f>
        <v>0</v>
      </c>
      <c r="C26" s="21">
        <v>7200</v>
      </c>
      <c r="D26" s="13" t="s">
        <v>14</v>
      </c>
      <c r="E26" s="21">
        <f t="shared" ref="E26:E32" si="3">SUM(B26*C26)</f>
        <v>0</v>
      </c>
      <c r="F26" s="13" t="s">
        <v>14</v>
      </c>
      <c r="G26" s="21"/>
      <c r="H26" s="14" t="s">
        <v>14</v>
      </c>
      <c r="I26" s="10"/>
      <c r="J26" s="10"/>
      <c r="K26" s="10"/>
      <c r="L26" s="10"/>
      <c r="M26" s="10"/>
    </row>
    <row r="27" spans="1:13" ht="15" x14ac:dyDescent="0.2">
      <c r="A27" s="15" t="s">
        <v>104</v>
      </c>
      <c r="B27" s="20">
        <f>IF(COUNTIF('EV Assessment'!M41:M43,"Detached Building"),1,0)</f>
        <v>1</v>
      </c>
      <c r="C27" s="21">
        <v>9600</v>
      </c>
      <c r="D27" s="13" t="s">
        <v>14</v>
      </c>
      <c r="E27" s="21">
        <f t="shared" si="3"/>
        <v>9600</v>
      </c>
      <c r="F27" s="13" t="s">
        <v>14</v>
      </c>
      <c r="G27" s="21">
        <f t="shared" ref="G27:G28" si="4">SUM(E27*100%)</f>
        <v>9600</v>
      </c>
      <c r="H27" s="14" t="s">
        <v>14</v>
      </c>
      <c r="I27" s="10"/>
      <c r="J27" s="10"/>
      <c r="K27" s="10"/>
      <c r="L27" s="10"/>
      <c r="M27" s="10"/>
    </row>
    <row r="28" spans="1:13" ht="15" x14ac:dyDescent="0.2">
      <c r="A28" s="15" t="s">
        <v>105</v>
      </c>
      <c r="B28" s="20">
        <f>IF(COUNTIF('EV Assessment'!M41:M43,"Welder"),1,0)</f>
        <v>0</v>
      </c>
      <c r="C28" s="21">
        <v>10500</v>
      </c>
      <c r="D28" s="13" t="s">
        <v>14</v>
      </c>
      <c r="E28" s="21">
        <f t="shared" si="3"/>
        <v>0</v>
      </c>
      <c r="F28" s="13" t="s">
        <v>14</v>
      </c>
      <c r="G28" s="21">
        <f t="shared" si="4"/>
        <v>0</v>
      </c>
      <c r="H28" s="14" t="s">
        <v>14</v>
      </c>
      <c r="I28" s="10"/>
      <c r="J28" s="10"/>
      <c r="K28" s="10"/>
      <c r="L28" s="10"/>
      <c r="M28" s="10"/>
    </row>
    <row r="29" spans="1:13" ht="15" x14ac:dyDescent="0.2">
      <c r="A29" s="15" t="s">
        <v>107</v>
      </c>
      <c r="B29" s="20">
        <v>1</v>
      </c>
      <c r="C29" s="21">
        <f>SUM('EV Assessment'!AE44)</f>
        <v>9600</v>
      </c>
      <c r="D29" s="13" t="s">
        <v>14</v>
      </c>
      <c r="E29" s="21">
        <f t="shared" si="3"/>
        <v>9600</v>
      </c>
      <c r="F29" s="13" t="s">
        <v>14</v>
      </c>
      <c r="G29" s="21">
        <f>IF(C29=2400,2400,0)</f>
        <v>0</v>
      </c>
      <c r="H29" s="14" t="s">
        <v>14</v>
      </c>
      <c r="I29" s="10"/>
      <c r="J29" s="10"/>
      <c r="K29" s="10"/>
      <c r="L29" s="10"/>
      <c r="M29" s="10"/>
    </row>
    <row r="30" spans="1:13" ht="15" x14ac:dyDescent="0.2">
      <c r="A30" s="15" t="s">
        <v>93</v>
      </c>
      <c r="B30" s="20">
        <f>IF('EV Assessment'!AE30=1200,1,0)</f>
        <v>0</v>
      </c>
      <c r="C30" s="21">
        <v>1200</v>
      </c>
      <c r="D30" s="13" t="s">
        <v>14</v>
      </c>
      <c r="E30" s="21">
        <f t="shared" si="3"/>
        <v>0</v>
      </c>
      <c r="F30" s="13" t="s">
        <v>14</v>
      </c>
      <c r="G30" s="21">
        <f>SUM(E30*100%)</f>
        <v>0</v>
      </c>
      <c r="H30" s="14" t="s">
        <v>14</v>
      </c>
      <c r="I30" s="10"/>
      <c r="J30" s="10"/>
      <c r="K30" s="10"/>
      <c r="L30" s="10"/>
      <c r="M30" s="10"/>
    </row>
    <row r="31" spans="1:13" ht="15" x14ac:dyDescent="0.2">
      <c r="A31" s="15" t="s">
        <v>115</v>
      </c>
      <c r="B31" s="20">
        <v>1</v>
      </c>
      <c r="C31" s="21">
        <f>SUM('EV Assessment'!AE37)</f>
        <v>7000</v>
      </c>
      <c r="D31" s="13" t="s">
        <v>14</v>
      </c>
      <c r="E31" s="21">
        <f t="shared" si="3"/>
        <v>7000</v>
      </c>
      <c r="F31" s="13" t="s">
        <v>14</v>
      </c>
      <c r="G31" s="21"/>
      <c r="H31" s="14" t="s">
        <v>14</v>
      </c>
      <c r="I31" s="10"/>
      <c r="J31" s="10"/>
      <c r="K31" s="10"/>
      <c r="L31" s="10"/>
      <c r="M31" s="10"/>
    </row>
    <row r="32" spans="1:13" ht="15" x14ac:dyDescent="0.2">
      <c r="A32" s="15" t="s">
        <v>116</v>
      </c>
      <c r="B32" s="20">
        <v>1</v>
      </c>
      <c r="C32" s="21">
        <f>SUM('EV Assessment'!AE38)</f>
        <v>7000</v>
      </c>
      <c r="D32" s="13" t="s">
        <v>14</v>
      </c>
      <c r="E32" s="21">
        <f t="shared" si="3"/>
        <v>7000</v>
      </c>
      <c r="F32" s="13" t="s">
        <v>14</v>
      </c>
      <c r="G32" s="21"/>
      <c r="H32" s="14" t="s">
        <v>14</v>
      </c>
      <c r="I32" s="10"/>
      <c r="J32" s="10"/>
      <c r="K32" s="10"/>
      <c r="L32" s="10"/>
      <c r="M32" s="10"/>
    </row>
    <row r="33" spans="1:13" ht="15" x14ac:dyDescent="0.2">
      <c r="A33" s="15" t="s">
        <v>26</v>
      </c>
      <c r="B33" s="13"/>
      <c r="C33" s="22"/>
      <c r="D33" s="13"/>
      <c r="E33" s="21">
        <f>SUM(E8:E32)</f>
        <v>90200</v>
      </c>
      <c r="F33" s="13" t="s">
        <v>14</v>
      </c>
      <c r="G33" s="21">
        <f>SUM(G8:G32)</f>
        <v>51300</v>
      </c>
      <c r="H33" s="14" t="s">
        <v>14</v>
      </c>
      <c r="I33" s="10"/>
      <c r="J33" s="10"/>
      <c r="K33" s="10"/>
      <c r="L33" s="10"/>
      <c r="M33" s="10"/>
    </row>
    <row r="34" spans="1:13" ht="15" x14ac:dyDescent="0.2">
      <c r="A34" s="15"/>
      <c r="B34" s="13"/>
      <c r="C34" s="22"/>
      <c r="D34" s="13"/>
      <c r="E34" s="22"/>
      <c r="F34" s="13"/>
      <c r="G34" s="22"/>
      <c r="H34" s="14"/>
      <c r="I34" s="10"/>
      <c r="J34" s="10"/>
      <c r="K34" s="10"/>
      <c r="L34" s="10"/>
      <c r="M34" s="10"/>
    </row>
    <row r="35" spans="1:13" ht="15" x14ac:dyDescent="0.2">
      <c r="A35" s="15" t="s">
        <v>27</v>
      </c>
      <c r="B35" s="13"/>
      <c r="C35" s="22"/>
      <c r="D35" s="13"/>
      <c r="E35" s="21">
        <v>10000</v>
      </c>
      <c r="F35" s="13" t="s">
        <v>14</v>
      </c>
      <c r="G35" s="21">
        <v>10000</v>
      </c>
      <c r="H35" s="14" t="s">
        <v>14</v>
      </c>
      <c r="I35" s="10"/>
      <c r="J35" s="10"/>
      <c r="K35" s="10"/>
      <c r="L35" s="10"/>
      <c r="M35" s="10"/>
    </row>
    <row r="36" spans="1:13" ht="15" x14ac:dyDescent="0.2">
      <c r="A36" s="15" t="s">
        <v>28</v>
      </c>
      <c r="B36" s="13"/>
      <c r="C36" s="23"/>
      <c r="D36" s="24"/>
      <c r="E36" s="21">
        <f>SUM(E33-10000)*0.4</f>
        <v>32080</v>
      </c>
      <c r="F36" s="13" t="s">
        <v>14</v>
      </c>
      <c r="G36" s="21">
        <f>SUM(G33-10000)*0.4</f>
        <v>16520</v>
      </c>
      <c r="H36" s="14" t="s">
        <v>14</v>
      </c>
      <c r="I36" s="10"/>
      <c r="J36" s="10"/>
      <c r="K36" s="10"/>
      <c r="L36" s="10"/>
      <c r="M36" s="10"/>
    </row>
    <row r="37" spans="1:13" ht="15" x14ac:dyDescent="0.2">
      <c r="A37" s="15" t="s">
        <v>29</v>
      </c>
      <c r="B37" s="24">
        <v>1</v>
      </c>
      <c r="C37" s="25">
        <f>SUM('EV Assessment'!AE30)*B37</f>
        <v>11520</v>
      </c>
      <c r="D37" s="24" t="s">
        <v>14</v>
      </c>
      <c r="E37" s="26">
        <f>IF(B37&lt;4,C37*0.65,C37*0.4)</f>
        <v>7488</v>
      </c>
      <c r="F37" s="13" t="s">
        <v>14</v>
      </c>
      <c r="G37" s="22"/>
      <c r="H37" s="14"/>
      <c r="I37" s="10"/>
      <c r="J37" s="10"/>
      <c r="K37" s="10"/>
      <c r="L37" s="10"/>
      <c r="M37" s="10"/>
    </row>
    <row r="38" spans="1:13" ht="15" x14ac:dyDescent="0.2">
      <c r="A38" s="15" t="s">
        <v>29</v>
      </c>
      <c r="B38" s="24">
        <v>1</v>
      </c>
      <c r="C38" s="25">
        <f>SUM('EV Assessment'!AE36)</f>
        <v>17500</v>
      </c>
      <c r="D38" s="24" t="s">
        <v>14</v>
      </c>
      <c r="E38" s="26">
        <f>IF(B38&lt;4,C38*0.65,C38*0.4)</f>
        <v>11375</v>
      </c>
      <c r="F38" s="13" t="s">
        <v>14</v>
      </c>
      <c r="G38" s="22"/>
      <c r="H38" s="14"/>
      <c r="I38" s="10"/>
      <c r="J38" s="10"/>
      <c r="K38" s="10"/>
      <c r="L38" s="10"/>
      <c r="M38" s="10"/>
    </row>
    <row r="39" spans="1:13" ht="15" x14ac:dyDescent="0.2">
      <c r="A39" s="15"/>
      <c r="B39" s="13"/>
      <c r="C39" s="22"/>
      <c r="D39" s="13"/>
      <c r="E39" s="22"/>
      <c r="F39" s="13"/>
      <c r="G39" s="22"/>
      <c r="H39" s="14"/>
      <c r="I39" s="10"/>
      <c r="J39" s="10"/>
      <c r="K39" s="10"/>
      <c r="L39" s="10"/>
      <c r="M39" s="10"/>
    </row>
    <row r="40" spans="1:13" ht="15" x14ac:dyDescent="0.2">
      <c r="A40" s="15" t="s">
        <v>30</v>
      </c>
      <c r="B40" s="13"/>
      <c r="C40" s="22"/>
      <c r="D40" s="13"/>
      <c r="E40" s="21">
        <f>SUM(E35:E39)</f>
        <v>60943</v>
      </c>
      <c r="F40" s="13" t="s">
        <v>14</v>
      </c>
      <c r="G40" s="21">
        <f>SUM(G35:G39)</f>
        <v>26520</v>
      </c>
      <c r="H40" s="14" t="s">
        <v>14</v>
      </c>
      <c r="I40" s="10"/>
      <c r="J40" s="10"/>
      <c r="K40" s="10"/>
      <c r="L40" s="10"/>
      <c r="M40" s="10"/>
    </row>
    <row r="41" spans="1:13" ht="15" x14ac:dyDescent="0.2">
      <c r="A41" s="15" t="s">
        <v>31</v>
      </c>
      <c r="B41" s="13">
        <v>240</v>
      </c>
      <c r="C41" s="22"/>
      <c r="D41" s="13"/>
      <c r="E41" s="27">
        <f>SUM(E40/B41)</f>
        <v>253.92916666666667</v>
      </c>
      <c r="F41" s="13" t="s">
        <v>32</v>
      </c>
      <c r="G41" s="21">
        <f>SUM(G40/B41)</f>
        <v>110.5</v>
      </c>
      <c r="H41" s="14" t="s">
        <v>32</v>
      </c>
      <c r="I41" s="10"/>
      <c r="J41" s="10"/>
      <c r="K41" s="10"/>
      <c r="L41" s="10"/>
      <c r="M41" s="10"/>
    </row>
    <row r="42" spans="1:13" ht="15" x14ac:dyDescent="0.2">
      <c r="A42" s="15"/>
      <c r="B42" s="13"/>
      <c r="C42" s="22"/>
      <c r="D42" s="13"/>
      <c r="E42" s="22"/>
      <c r="F42" s="13"/>
      <c r="G42" s="22"/>
      <c r="H42" s="14"/>
      <c r="I42" s="10"/>
      <c r="J42" s="10"/>
      <c r="K42" s="10"/>
      <c r="L42" s="10"/>
      <c r="M42" s="10"/>
    </row>
    <row r="43" spans="1:13" ht="15" x14ac:dyDescent="0.2">
      <c r="A43" s="15"/>
      <c r="B43" s="13"/>
      <c r="C43" s="28"/>
      <c r="D43" s="29"/>
      <c r="E43" s="68"/>
      <c r="F43" s="69"/>
      <c r="G43" s="69"/>
      <c r="H43" s="30"/>
      <c r="I43" s="31"/>
      <c r="J43" s="31"/>
      <c r="K43" s="31"/>
    </row>
    <row r="44" spans="1:13" ht="15" x14ac:dyDescent="0.2">
      <c r="A44" s="15"/>
      <c r="B44" s="13"/>
      <c r="C44" s="29"/>
      <c r="D44" s="29"/>
      <c r="E44" s="32"/>
      <c r="F44" s="32"/>
      <c r="G44" s="32"/>
      <c r="H44" s="30"/>
      <c r="I44" s="31"/>
      <c r="J44" s="31"/>
      <c r="K44" s="31"/>
    </row>
    <row r="45" spans="1:13" ht="15" x14ac:dyDescent="0.2">
      <c r="A45" s="15"/>
      <c r="B45" s="13"/>
      <c r="C45" s="29"/>
      <c r="D45" s="29"/>
      <c r="E45" s="32"/>
      <c r="F45" s="29"/>
      <c r="G45" s="29"/>
      <c r="H45" s="30"/>
      <c r="I45" s="31"/>
      <c r="J45" s="31"/>
      <c r="K45" s="31"/>
    </row>
    <row r="46" spans="1:13" ht="15" x14ac:dyDescent="0.2">
      <c r="A46" s="15"/>
      <c r="B46" s="13"/>
      <c r="C46" s="29"/>
      <c r="D46" s="29"/>
      <c r="E46" s="32"/>
      <c r="F46" s="29"/>
      <c r="G46" s="29"/>
      <c r="H46" s="30"/>
      <c r="I46" s="31"/>
      <c r="J46" s="31"/>
      <c r="K46" s="31"/>
    </row>
    <row r="47" spans="1:13" ht="15" x14ac:dyDescent="0.2">
      <c r="A47" s="15"/>
      <c r="B47" s="13"/>
      <c r="C47" s="29"/>
      <c r="D47" s="29"/>
      <c r="E47" s="32"/>
      <c r="F47" s="29"/>
      <c r="G47" s="29"/>
      <c r="H47" s="30"/>
      <c r="I47" s="31"/>
      <c r="J47" s="31"/>
      <c r="K47" s="31"/>
    </row>
    <row r="48" spans="1:13" ht="15" x14ac:dyDescent="0.2">
      <c r="A48" s="15"/>
      <c r="B48" s="13"/>
      <c r="C48" s="29"/>
      <c r="D48" s="29"/>
      <c r="E48" s="32"/>
      <c r="F48" s="29"/>
      <c r="G48" s="29"/>
      <c r="H48" s="30"/>
      <c r="I48" s="31"/>
      <c r="J48" s="31"/>
      <c r="K48" s="31"/>
    </row>
    <row r="49" spans="1:11" ht="15.75" thickBot="1" x14ac:dyDescent="0.25">
      <c r="A49" s="33"/>
      <c r="B49" s="34"/>
      <c r="C49" s="35"/>
      <c r="D49" s="35"/>
      <c r="E49" s="36"/>
      <c r="F49" s="35"/>
      <c r="G49" s="35"/>
      <c r="H49" s="37"/>
      <c r="I49" s="31"/>
      <c r="J49" s="31"/>
      <c r="K49" s="31"/>
    </row>
    <row r="50" spans="1:11" ht="15" x14ac:dyDescent="0.2">
      <c r="A50" s="31"/>
      <c r="B50" s="10"/>
      <c r="C50" s="31"/>
      <c r="D50" s="31"/>
      <c r="E50" s="32"/>
      <c r="F50" s="29"/>
      <c r="G50" s="29"/>
      <c r="H50" s="31"/>
      <c r="I50" s="31"/>
      <c r="J50" s="31"/>
      <c r="K50" s="31"/>
    </row>
    <row r="51" spans="1:11" ht="15" x14ac:dyDescent="0.2">
      <c r="A51" s="31"/>
      <c r="B51" s="10"/>
      <c r="E51" s="32"/>
      <c r="F51" s="29"/>
      <c r="G51" s="29"/>
      <c r="H51" s="31"/>
      <c r="I51" s="31"/>
      <c r="J51" s="31"/>
      <c r="K51" s="31"/>
    </row>
    <row r="52" spans="1:11" ht="1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</row>
    <row r="53" spans="1:11" ht="15" x14ac:dyDescent="0.2">
      <c r="I53" s="31"/>
      <c r="J53" s="31"/>
      <c r="K53" s="31"/>
    </row>
    <row r="54" spans="1:11" ht="15" x14ac:dyDescent="0.2">
      <c r="I54" s="31"/>
      <c r="J54" s="31"/>
      <c r="K54" s="31"/>
    </row>
    <row r="55" spans="1:11" ht="15" x14ac:dyDescent="0.2">
      <c r="I55" s="31"/>
      <c r="J55" s="31"/>
      <c r="K55" s="31"/>
    </row>
    <row r="56" spans="1:11" ht="15" x14ac:dyDescent="0.2">
      <c r="I56" s="31"/>
      <c r="J56" s="31"/>
      <c r="K56" s="31"/>
    </row>
    <row r="57" spans="1:11" ht="15" x14ac:dyDescent="0.2">
      <c r="I57" s="31"/>
      <c r="J57" s="31"/>
      <c r="K57" s="31"/>
    </row>
    <row r="58" spans="1:11" ht="15" x14ac:dyDescent="0.2">
      <c r="I58" s="31"/>
      <c r="J58" s="31"/>
      <c r="K58" s="31"/>
    </row>
    <row r="59" spans="1:11" ht="15" x14ac:dyDescent="0.2">
      <c r="I59" s="31"/>
      <c r="J59" s="31"/>
      <c r="K59" s="31"/>
    </row>
    <row r="60" spans="1:11" ht="15" x14ac:dyDescent="0.2">
      <c r="I60" s="31"/>
      <c r="J60" s="31"/>
      <c r="K60" s="31"/>
    </row>
    <row r="61" spans="1:11" ht="15" x14ac:dyDescent="0.2">
      <c r="I61" s="31"/>
      <c r="J61" s="31"/>
      <c r="K61" s="31"/>
    </row>
    <row r="62" spans="1:11" ht="15" x14ac:dyDescent="0.2">
      <c r="I62" s="31"/>
      <c r="J62" s="31"/>
      <c r="K62" s="31"/>
    </row>
    <row r="63" spans="1:11" ht="15" x14ac:dyDescent="0.2">
      <c r="I63" s="31"/>
      <c r="J63" s="31"/>
      <c r="K63" s="31"/>
    </row>
  </sheetData>
  <mergeCells count="1">
    <mergeCell ref="E43:G43"/>
  </mergeCells>
  <pageMargins left="0.75" right="0.75" top="1" bottom="1" header="0.5" footer="0.5"/>
  <pageSetup orientation="portrait" horizontalDpi="300" verticalDpi="300" r:id="rId1"/>
  <headerFooter alignWithMargins="0"/>
  <rowBreaks count="2" manualBreakCount="2">
    <brk id="52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D1" workbookViewId="0">
      <selection activeCell="K28" sqref="K28"/>
    </sheetView>
  </sheetViews>
  <sheetFormatPr defaultRowHeight="15.75" x14ac:dyDescent="0.25"/>
  <cols>
    <col min="1" max="2" width="9.140625" style="38"/>
    <col min="3" max="3" width="18" style="38" customWidth="1"/>
    <col min="4" max="7" width="9.140625" style="38"/>
    <col min="8" max="8" width="13.140625" style="38" customWidth="1"/>
    <col min="9" max="13" width="9.140625" style="38"/>
    <col min="14" max="15" width="10.85546875" style="38" customWidth="1"/>
    <col min="16" max="16384" width="9.140625" style="38"/>
  </cols>
  <sheetData>
    <row r="1" spans="1:20" x14ac:dyDescent="0.25">
      <c r="A1" s="38" t="s">
        <v>33</v>
      </c>
      <c r="C1" s="38" t="s">
        <v>36</v>
      </c>
      <c r="E1" s="38" t="s">
        <v>41</v>
      </c>
      <c r="H1" s="38" t="s">
        <v>61</v>
      </c>
      <c r="J1" s="38" t="s">
        <v>51</v>
      </c>
      <c r="N1" s="38" t="s">
        <v>66</v>
      </c>
      <c r="P1" s="38" t="s">
        <v>67</v>
      </c>
      <c r="R1" s="38" t="s">
        <v>68</v>
      </c>
    </row>
    <row r="2" spans="1:20" x14ac:dyDescent="0.25">
      <c r="A2" s="38" t="s">
        <v>35</v>
      </c>
      <c r="C2" s="38" t="s">
        <v>37</v>
      </c>
      <c r="E2" s="39">
        <v>1000</v>
      </c>
      <c r="H2" s="42" t="s">
        <v>108</v>
      </c>
      <c r="I2" s="38">
        <v>1200</v>
      </c>
      <c r="J2" s="38" t="s">
        <v>52</v>
      </c>
      <c r="N2" s="38" t="s">
        <v>42</v>
      </c>
      <c r="O2" s="38">
        <v>4500</v>
      </c>
      <c r="P2" s="38" t="s">
        <v>42</v>
      </c>
      <c r="Q2" s="38">
        <v>5000</v>
      </c>
      <c r="R2" s="38" t="s">
        <v>42</v>
      </c>
      <c r="S2" s="38">
        <v>10000</v>
      </c>
    </row>
    <row r="3" spans="1:20" x14ac:dyDescent="0.25">
      <c r="C3" s="38" t="s">
        <v>38</v>
      </c>
      <c r="E3" s="39">
        <v>1250</v>
      </c>
      <c r="H3" s="43" t="s">
        <v>62</v>
      </c>
      <c r="I3" s="38">
        <v>11520</v>
      </c>
      <c r="J3" s="38" t="s">
        <v>53</v>
      </c>
      <c r="N3" s="38" t="s">
        <v>65</v>
      </c>
      <c r="O3" s="38">
        <v>0</v>
      </c>
      <c r="P3" s="38" t="s">
        <v>65</v>
      </c>
      <c r="Q3" s="38">
        <v>1200</v>
      </c>
      <c r="R3" s="38" t="s">
        <v>65</v>
      </c>
      <c r="S3" s="38">
        <v>1500</v>
      </c>
    </row>
    <row r="4" spans="1:20" ht="15.75" customHeight="1" x14ac:dyDescent="0.25">
      <c r="C4" s="38" t="s">
        <v>39</v>
      </c>
      <c r="E4" s="39">
        <v>1500</v>
      </c>
      <c r="H4" s="70" t="s">
        <v>63</v>
      </c>
      <c r="I4" s="38">
        <v>17280</v>
      </c>
      <c r="J4" s="38" t="s">
        <v>54</v>
      </c>
      <c r="R4" s="38" t="s">
        <v>69</v>
      </c>
      <c r="S4" s="38">
        <v>0</v>
      </c>
    </row>
    <row r="5" spans="1:20" x14ac:dyDescent="0.25">
      <c r="C5" s="38" t="s">
        <v>40</v>
      </c>
      <c r="E5" s="39">
        <v>2000</v>
      </c>
      <c r="H5" s="70"/>
      <c r="J5" s="38" t="s">
        <v>55</v>
      </c>
    </row>
    <row r="6" spans="1:20" ht="15.75" customHeight="1" x14ac:dyDescent="0.25">
      <c r="E6" s="39">
        <v>2500</v>
      </c>
      <c r="H6" s="70" t="s">
        <v>64</v>
      </c>
      <c r="I6" s="38">
        <v>23040</v>
      </c>
    </row>
    <row r="7" spans="1:20" x14ac:dyDescent="0.25">
      <c r="E7" s="39">
        <v>3000</v>
      </c>
      <c r="H7" s="70"/>
    </row>
    <row r="8" spans="1:20" x14ac:dyDescent="0.25">
      <c r="E8" s="39">
        <v>3500</v>
      </c>
      <c r="H8" s="38" t="s">
        <v>69</v>
      </c>
      <c r="I8" s="38">
        <v>0</v>
      </c>
    </row>
    <row r="14" spans="1:20" x14ac:dyDescent="0.25">
      <c r="A14" s="38" t="s">
        <v>70</v>
      </c>
      <c r="D14" s="38" t="s">
        <v>84</v>
      </c>
      <c r="H14" s="38" t="s">
        <v>85</v>
      </c>
      <c r="J14" s="38" t="s">
        <v>86</v>
      </c>
      <c r="M14" s="38" t="s">
        <v>87</v>
      </c>
      <c r="O14" s="38" t="s">
        <v>91</v>
      </c>
      <c r="R14" s="38" t="s">
        <v>125</v>
      </c>
    </row>
    <row r="15" spans="1:20" x14ac:dyDescent="0.25">
      <c r="A15" s="38" t="s">
        <v>42</v>
      </c>
      <c r="B15" s="38">
        <v>10500</v>
      </c>
      <c r="D15" s="38" t="s">
        <v>33</v>
      </c>
      <c r="H15" s="38" t="s">
        <v>69</v>
      </c>
      <c r="M15" s="38" t="s">
        <v>88</v>
      </c>
      <c r="N15" s="38">
        <v>7000</v>
      </c>
      <c r="O15" s="38" t="s">
        <v>88</v>
      </c>
      <c r="P15" s="38">
        <v>7000</v>
      </c>
      <c r="R15" s="38" t="s">
        <v>114</v>
      </c>
      <c r="T15" s="38">
        <v>2400</v>
      </c>
    </row>
    <row r="16" spans="1:20" x14ac:dyDescent="0.25">
      <c r="A16" s="38" t="s">
        <v>65</v>
      </c>
      <c r="B16" s="38">
        <v>1200</v>
      </c>
      <c r="D16" s="38" t="s">
        <v>34</v>
      </c>
      <c r="H16" s="38" t="s">
        <v>75</v>
      </c>
      <c r="J16" s="38">
        <v>10500</v>
      </c>
      <c r="M16" s="38" t="s">
        <v>89</v>
      </c>
      <c r="N16" s="38">
        <v>10500</v>
      </c>
      <c r="O16" s="38" t="s">
        <v>89</v>
      </c>
      <c r="P16" s="38">
        <v>10500</v>
      </c>
      <c r="R16" s="38" t="s">
        <v>126</v>
      </c>
      <c r="T16" s="38">
        <v>3600</v>
      </c>
    </row>
    <row r="17" spans="8:20" x14ac:dyDescent="0.25">
      <c r="H17" s="38" t="s">
        <v>76</v>
      </c>
      <c r="J17" s="38">
        <v>5000</v>
      </c>
      <c r="M17" s="38" t="s">
        <v>90</v>
      </c>
      <c r="N17" s="38">
        <v>14000</v>
      </c>
      <c r="O17" s="38" t="s">
        <v>90</v>
      </c>
      <c r="P17" s="38">
        <v>14000</v>
      </c>
      <c r="R17" s="38" t="s">
        <v>123</v>
      </c>
      <c r="T17" s="38">
        <v>4800</v>
      </c>
    </row>
    <row r="18" spans="8:20" x14ac:dyDescent="0.25">
      <c r="H18" s="38" t="s">
        <v>81</v>
      </c>
      <c r="J18" s="38">
        <v>1500</v>
      </c>
      <c r="M18" s="38" t="s">
        <v>69</v>
      </c>
      <c r="O18" s="38" t="s">
        <v>69</v>
      </c>
      <c r="R18" s="38" t="s">
        <v>112</v>
      </c>
      <c r="T18" s="38">
        <v>7200</v>
      </c>
    </row>
    <row r="19" spans="8:20" x14ac:dyDescent="0.25">
      <c r="H19" s="38" t="s">
        <v>82</v>
      </c>
      <c r="J19" s="38">
        <v>4500</v>
      </c>
      <c r="R19" s="38" t="s">
        <v>124</v>
      </c>
      <c r="T19" s="38">
        <v>9600</v>
      </c>
    </row>
    <row r="20" spans="8:20" x14ac:dyDescent="0.25">
      <c r="H20" s="38" t="s">
        <v>77</v>
      </c>
      <c r="J20" s="38">
        <v>10500</v>
      </c>
      <c r="R20" s="38" t="s">
        <v>113</v>
      </c>
      <c r="T20" s="38">
        <v>12000</v>
      </c>
    </row>
    <row r="21" spans="8:20" x14ac:dyDescent="0.25">
      <c r="H21" s="38" t="s">
        <v>79</v>
      </c>
      <c r="J21" s="38">
        <v>7200</v>
      </c>
    </row>
    <row r="22" spans="8:20" x14ac:dyDescent="0.25">
      <c r="H22" s="38" t="s">
        <v>78</v>
      </c>
      <c r="J22" s="38">
        <v>9600</v>
      </c>
    </row>
    <row r="23" spans="8:20" x14ac:dyDescent="0.25">
      <c r="H23" s="38" t="s">
        <v>80</v>
      </c>
      <c r="J23" s="38">
        <v>9600</v>
      </c>
    </row>
    <row r="24" spans="8:20" x14ac:dyDescent="0.25">
      <c r="R24" s="38" t="s">
        <v>125</v>
      </c>
    </row>
    <row r="25" spans="8:20" x14ac:dyDescent="0.25">
      <c r="R25" s="38" t="s">
        <v>114</v>
      </c>
      <c r="T25" s="38">
        <v>2400</v>
      </c>
    </row>
    <row r="26" spans="8:20" x14ac:dyDescent="0.25">
      <c r="R26" s="38" t="s">
        <v>122</v>
      </c>
      <c r="T26" s="38">
        <v>3600</v>
      </c>
    </row>
    <row r="27" spans="8:20" x14ac:dyDescent="0.25">
      <c r="R27" s="38" t="s">
        <v>123</v>
      </c>
      <c r="T27" s="38">
        <v>4800</v>
      </c>
    </row>
    <row r="28" spans="8:20" x14ac:dyDescent="0.25">
      <c r="R28" s="38" t="s">
        <v>112</v>
      </c>
      <c r="T28" s="38">
        <v>7200</v>
      </c>
    </row>
    <row r="29" spans="8:20" x14ac:dyDescent="0.25">
      <c r="R29" s="38" t="s">
        <v>124</v>
      </c>
      <c r="T29" s="38">
        <v>9600</v>
      </c>
    </row>
    <row r="30" spans="8:20" x14ac:dyDescent="0.25">
      <c r="R30" s="38" t="s">
        <v>113</v>
      </c>
      <c r="T30" s="38">
        <v>12000</v>
      </c>
    </row>
  </sheetData>
  <mergeCells count="2">
    <mergeCell ref="H4:H5"/>
    <mergeCell ref="H6:H7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21</vt:i4>
      </vt:variant>
    </vt:vector>
  </HeadingPairs>
  <TitlesOfParts>
    <vt:vector size="24" baseType="lpstr">
      <vt:lpstr>EV Assessment</vt:lpstr>
      <vt:lpstr>Calculation</vt:lpstr>
      <vt:lpstr>constant</vt:lpstr>
      <vt:lpstr>AC</vt:lpstr>
      <vt:lpstr>amp</vt:lpstr>
      <vt:lpstr>Car</vt:lpstr>
      <vt:lpstr>Cars</vt:lpstr>
      <vt:lpstr>dryer</vt:lpstr>
      <vt:lpstr>Electricheat</vt:lpstr>
      <vt:lpstr>Furnace</vt:lpstr>
      <vt:lpstr>HeatPump</vt:lpstr>
      <vt:lpstr>Hottub</vt:lpstr>
      <vt:lpstr>hwt</vt:lpstr>
      <vt:lpstr>location</vt:lpstr>
      <vt:lpstr>misc</vt:lpstr>
      <vt:lpstr>miscapp</vt:lpstr>
      <vt:lpstr>'EV Assessment'!OLE_LINK1</vt:lpstr>
      <vt:lpstr>Calculation!Print_Area</vt:lpstr>
      <vt:lpstr>'EV Assessment'!Print_Area</vt:lpstr>
      <vt:lpstr>range</vt:lpstr>
      <vt:lpstr>source</vt:lpstr>
      <vt:lpstr>squarefeet</vt:lpstr>
      <vt:lpstr>stove</vt:lpstr>
      <vt:lpstr>yesno</vt:lpstr>
    </vt:vector>
  </TitlesOfParts>
  <Company>City of Seattle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DPD Form -- Preliminary Assessment of Single-Family Home EV Capacity</dc:title>
  <dc:creator>RasmusT1</dc:creator>
  <cp:lastModifiedBy>Hager, Jennifer</cp:lastModifiedBy>
  <cp:lastPrinted>2010-10-25T20:13:26Z</cp:lastPrinted>
  <dcterms:created xsi:type="dcterms:W3CDTF">2010-03-29T19:55:08Z</dcterms:created>
  <dcterms:modified xsi:type="dcterms:W3CDTF">2013-03-26T19:20:24Z</dcterms:modified>
</cp:coreProperties>
</file>