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updateLinks="never" codeName="ThisWorkbook" hidePivotFieldList="1" defaultThemeVersion="124226"/>
  <mc:AlternateContent xmlns:mc="http://schemas.openxmlformats.org/markup-compatibility/2006">
    <mc:Choice Requires="x15">
      <x15ac:absPath xmlns:x15ac="http://schemas.microsoft.com/office/spreadsheetml/2010/11/ac" url="https://seattlegov-my.sharepoint.com/personal/alex_porteshawver_seattle_gov/Documents/Desktop/"/>
    </mc:Choice>
  </mc:AlternateContent>
  <xr:revisionPtr revIDLastSave="27" documentId="8_{F0F3E616-99C7-44A5-85EB-08381FC5A741}" xr6:coauthVersionLast="47" xr6:coauthVersionMax="47" xr10:uidLastSave="{79B1BF5F-FA5C-42F1-A189-EED9B0A06EB9}"/>
  <workbookProtection lockWindows="1"/>
  <bookViews>
    <workbookView xWindow="-110" yWindow="-110" windowWidth="38620" windowHeight="21220" tabRatio="603" xr2:uid="{00000000-000D-0000-FFFF-FFFF00000000}"/>
  </bookViews>
  <sheets>
    <sheet name="Application" sheetId="77" r:id="rId1"/>
    <sheet name="ScreenQuestions" sheetId="130" state="hidden" r:id="rId2"/>
    <sheet name="Application QC" sheetId="142" state="hidden" r:id="rId3"/>
    <sheet name="Incentive Calculator" sheetId="139" state="hidden" r:id="rId4"/>
    <sheet name="Cx_Schedule" sheetId="131" state="hidden" r:id="rId5"/>
    <sheet name="Commissioning ECMs" sheetId="132" state="hidden" r:id="rId6"/>
    <sheet name="Commissioning Cost" sheetId="133" state="hidden" r:id="rId7"/>
    <sheet name="Project Tracking Checklist" sheetId="134" state="hidden" r:id="rId8"/>
    <sheet name="Performance_Changes" sheetId="135" state="hidden" r:id="rId9"/>
    <sheet name="Assessment QC" sheetId="144" state="hidden" r:id="rId10"/>
    <sheet name=" Assessment Payment Req" sheetId="141" state="hidden" r:id="rId11"/>
    <sheet name="Cx Payment QC" sheetId="145" state="hidden" r:id="rId12"/>
    <sheet name="Cx Payment Request" sheetId="85" state="hidden" r:id="rId13"/>
    <sheet name="Performance Payment QC" sheetId="146" state="hidden" r:id="rId14"/>
    <sheet name="Performance Payment Request" sheetId="147" state="hidden" r:id="rId15"/>
    <sheet name="Project Summary Form" sheetId="2" state="hidden" r:id="rId16"/>
    <sheet name="PAF" sheetId="127" state="hidden" r:id="rId17"/>
    <sheet name="Change Log, Version ID" sheetId="114" state="hidden" r:id="rId18"/>
    <sheet name="Log of Changes" sheetId="64" state="hidden" r:id="rId19"/>
    <sheet name="User Guide" sheetId="71" state="hidden" r:id="rId20"/>
    <sheet name="Insert Row 2" sheetId="68" state="hidden" r:id="rId21"/>
    <sheet name="Estimate QC Checklist" sheetId="120" state="hidden" r:id="rId22"/>
    <sheet name="Payment QC" sheetId="121" state="hidden" r:id="rId23"/>
    <sheet name="Estimate" sheetId="81" state="hidden" r:id="rId24"/>
    <sheet name="PSE Summary EUI Tables" sheetId="136" state="hidden" r:id="rId25"/>
    <sheet name="Measure Codes Reference" sheetId="129" state="hidden" r:id="rId26"/>
    <sheet name="HiddenTables" sheetId="137"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10" hidden="1">' Assessment Payment Req'!$C$16:$M$22</definedName>
    <definedName name="_xlnm._FilterDatabase" localSheetId="17" hidden="1">'Change Log, Version ID'!$C$17:$F$17</definedName>
    <definedName name="_xlnm._FilterDatabase" localSheetId="5" hidden="1">'Commissioning ECMs'!#REF!</definedName>
    <definedName name="_xlnm._FilterDatabase" localSheetId="12" hidden="1">'Cx Payment Request'!$C$16:$M$22</definedName>
    <definedName name="_xlnm._FilterDatabase" localSheetId="23" hidden="1">Estimate!$C$14:$K$32</definedName>
    <definedName name="_xlnm._FilterDatabase" localSheetId="25" hidden="1">'Measure Codes Reference'!$A$1:$M$60</definedName>
    <definedName name="_xlnm._FilterDatabase" localSheetId="14" hidden="1">'Performance Payment Request'!$C$16:$M$23</definedName>
    <definedName name="_xlnm._FilterDatabase" localSheetId="15" hidden="1">'Project Summary Form'!$B$14:$T$34</definedName>
    <definedName name="activityid_application" localSheetId="3">'[1]Contract Request'!$E$40</definedName>
    <definedName name="activityid_application">'[2]Contract Request'!$E$40</definedName>
    <definedName name="Assembly">'PSE Summary EUI Tables'!$B$3</definedName>
    <definedName name="BldgTypes" localSheetId="3">'[3]PNNL Est. Savings %'!$A$29:$A$47</definedName>
    <definedName name="College">'PSE Summary EUI Tables'!$B$12</definedName>
    <definedName name="combined_funding_cap_ratio">'Project Summary Form'!$L$60</definedName>
    <definedName name="Contact_name" localSheetId="0">Application!$E$26</definedName>
    <definedName name="Contact_name">Application!$E$26</definedName>
    <definedName name="Contact_phone" localSheetId="0">Application!$D$31</definedName>
    <definedName name="Contact_phone">Application!$D$31</definedName>
    <definedName name="contract_request_top_project_type" localSheetId="0">Application!$S$2</definedName>
    <definedName name="contract_request_top_project_type">Application!$S$2</definedName>
    <definedName name="Cost_Based_Funding_Cap_Ratio" localSheetId="10">#REF!</definedName>
    <definedName name="Cost_Based_Funding_Cap_Ratio" localSheetId="2">'Application QC'!#REF!</definedName>
    <definedName name="Cost_Based_Funding_Cap_Ratio" localSheetId="3">#REF!</definedName>
    <definedName name="Cost_Based_Funding_Cap_Ratio">#REF!</definedName>
    <definedName name="cost_per_kwh" localSheetId="10">'Project Summary Form'!$T$3</definedName>
    <definedName name="cost_per_kwh" localSheetId="0">'Project Summary Form'!$T$3</definedName>
    <definedName name="cost_per_kwh" localSheetId="2">'Project Summary Form'!$T$3</definedName>
    <definedName name="cost_per_kwh" localSheetId="9">'Project Summary Form'!$T$3</definedName>
    <definedName name="cost_per_kwh" localSheetId="11">'Project Summary Form'!$T$3</definedName>
    <definedName name="cost_per_kwh" localSheetId="12">'Project Summary Form'!$T$3</definedName>
    <definedName name="cost_per_kwh" localSheetId="23">'Project Summary Form'!$T$3</definedName>
    <definedName name="cost_per_kwh" localSheetId="21">'Project Summary Form'!$T$3</definedName>
    <definedName name="cost_per_kwh" localSheetId="3">[4]Start!$E$23</definedName>
    <definedName name="cost_per_kwh" localSheetId="22">'Project Summary Form'!$T$3</definedName>
    <definedName name="cost_per_kwh" localSheetId="13">'Project Summary Form'!$T$3</definedName>
    <definedName name="cost_per_kwh" localSheetId="14">'Project Summary Form'!$T$3</definedName>
    <definedName name="cost_per_kwh">'Project Summary Form'!$T$3</definedName>
    <definedName name="_xlnm.Criteria" localSheetId="10">' Assessment Payment Req'!$F$18:$F$20</definedName>
    <definedName name="_xlnm.Criteria" localSheetId="12">'Cx Payment Request'!$F$18:$F$20</definedName>
    <definedName name="_xlnm.Criteria" localSheetId="23">Estimate!$F$16:$F$30</definedName>
    <definedName name="_xlnm.Criteria" localSheetId="14">'Performance Payment Request'!$F$18:$F$21</definedName>
    <definedName name="_xlnm.Criteria" localSheetId="15">'Project Summary Form'!$J$16:$J$31</definedName>
    <definedName name="Data">[5]Legend!$A$4:$A$9</definedName>
    <definedName name="Data_Entry_Application" localSheetId="0">Application!$L$133,Application!$K$3,Application!$N$3,Application!$K$4,Application!$N$4,Application!$K$5,Application!#REF!,Application!$D$12,Application!#REF!,Application!$D$13,Application!$D$14,Application!$H$14,Application!$K$13,Application!$D$15,Application!$K$14,Application!$D$26,Application!$M$26,Application!$D$27,Application!$D$28,Application!$J$28,Application!$M$28,Application!$O$28,Application!$D$29,Application!$K$29,Application!$D$30,Application!$K$30,Application!$D$31,Application!$K$31,Application!$D$32,Application!$K$32,Application!$D$39,Application!$D$40,Application!$J$40,Application!$M$40,Application!$O$40,Application!$D$41,Application!$K$41,Application!$D$42,Application!$K$42,Application!$D$52,Application!$D$54,Application!$E$54,Application!$M$54,Application!$O$54,Application!$D$56,Application!$K$56,Application!$D$57,Application!$K$57</definedName>
    <definedName name="ECM_Lookup_on_FC">'[4]subtotals sheet'!$B$14:$U$62</definedName>
    <definedName name="electricity_cost_per_kwh" localSheetId="3">#REF!</definedName>
    <definedName name="electricity_cost_per_kwh">'Project Summary Form'!$T$3</definedName>
    <definedName name="energy_code_lpa_LU" localSheetId="3">'[6]ref sheet'!$AV$8:$AW$40</definedName>
    <definedName name="energy_code_lpa_LU">'[6]ref sheet'!$AV$8:$AW$40</definedName>
    <definedName name="EUI">[5]Legend!$C$4:$C$6</definedName>
    <definedName name="EUI_Class" localSheetId="3">'[3]PNNL Est. Savings %'!$C$27:$F$27</definedName>
    <definedName name="facility_address" localSheetId="0">Application!$D$13</definedName>
    <definedName name="facility_address" localSheetId="3">'[1]Contract Request'!$D$14</definedName>
    <definedName name="facility_address">Application!$D$13</definedName>
    <definedName name="facility_addresss_city_from_application" localSheetId="0">Application!$E$14</definedName>
    <definedName name="facility_addresss_city_from_application">Application!$E$14</definedName>
    <definedName name="facility_name">Application!$D$12</definedName>
    <definedName name="facility_name1">Application!$D$15</definedName>
    <definedName name="facility_name2">Application!#REF!</definedName>
    <definedName name="facility_name3">Application!#REF!</definedName>
    <definedName name="facility_name4">Application!#REF!</definedName>
    <definedName name="facility_use_code_LU" localSheetId="0">Application!$C$224:$D$258</definedName>
    <definedName name="facility_use_code_LU">Application!$C$224:$D$258</definedName>
    <definedName name="funding_from_proj_sum_form">'Project Summary Form'!$R$31</definedName>
    <definedName name="Grocery">'PSE Summary EUI Tables'!$B$21</definedName>
    <definedName name="HealthSvcMed">'PSE Summary EUI Tables'!$B$39</definedName>
    <definedName name="HealthSvcNurs">'PSE Summary EUI Tables'!$B$48</definedName>
    <definedName name="HealthSvcUn">'PSE Summary EUI Tables'!$B$57</definedName>
    <definedName name="Hospital">'PSE Summary EUI Tables'!$B$66</definedName>
    <definedName name="HospitalAct">'PSE Summary EUI Tables'!$B$75</definedName>
    <definedName name="InstBank">'PSE Summary EUI Tables'!$B$84</definedName>
    <definedName name="InstFireStat">'PSE Summary EUI Tables'!$B$93</definedName>
    <definedName name="kWhSavingsPct" localSheetId="3">'[3]PNNL Est. Savings %'!$C$29:$F$47</definedName>
    <definedName name="kwhsavingsrate">'Measure Codes Reference'!$N$3:$O$33</definedName>
    <definedName name="LabHigh">'PSE Summary EUI Tables'!$B$111</definedName>
    <definedName name="LabLight">'PSE Summary EUI Tables'!$B$102</definedName>
    <definedName name="LabUn">'PSE Summary EUI Tables'!$B$120</definedName>
    <definedName name="LibraryLarge">'PSE Summary EUI Tables'!$B$147</definedName>
    <definedName name="LibraryMed">'PSE Summary EUI Tables'!$B$138</definedName>
    <definedName name="LibraryMus">'PSE Summary EUI Tables'!$B$156</definedName>
    <definedName name="LibrarySmall">'PSE Summary EUI Tables'!$B$129</definedName>
    <definedName name="List_Incentive_Recipient">HiddenTables!$A$67:$A$68</definedName>
    <definedName name="list1">[5]Building_Types!$A$2:$A$17</definedName>
    <definedName name="Lodging">'PSE Summary EUI Tables'!$B$165</definedName>
    <definedName name="mailee_address_application" localSheetId="0">Application!$D$28</definedName>
    <definedName name="mailee_address_application" localSheetId="3">'[1]Contract Request'!$E$27</definedName>
    <definedName name="mailee_address_application">Application!$D$28</definedName>
    <definedName name="mailee_city_application" localSheetId="0">Application!$J$29</definedName>
    <definedName name="mailee_city_application" localSheetId="3">'[1]Contract Request'!$E$28</definedName>
    <definedName name="mailee_city_application">Application!$J$29</definedName>
    <definedName name="New_Construction" localSheetId="0">Application!$S$2</definedName>
    <definedName name="New_Construction">Application!$S$2</definedName>
    <definedName name="Occupancy_Type_LU" localSheetId="3">'[6]ref sheet'!$AD$8:$AG$14</definedName>
    <definedName name="Occupancy_Type_LU">'[6]ref sheet'!$AD$8:$AG$14</definedName>
    <definedName name="Offices">'PSE Summary EUI Tables'!$B$174</definedName>
    <definedName name="OfficesAct">'PSE Summary EUI Tables'!$B$183</definedName>
    <definedName name="OtherAqua">'PSE Summary EUI Tables'!$B$192</definedName>
    <definedName name="OtherAud">'PSE Summary EUI Tables'!$B$210</definedName>
    <definedName name="OtherLaund">'PSE Summary EUI Tables'!$B$219</definedName>
    <definedName name="OtherShop">'PSE Summary EUI Tables'!$B$228</definedName>
    <definedName name="OtherSport">'PSE Summary EUI Tables'!$B$201</definedName>
    <definedName name="OtherUn">'PSE Summary EUI Tables'!$B$237</definedName>
    <definedName name="payback_based_funding_cap_ratio" localSheetId="10">#REF!</definedName>
    <definedName name="payback_based_funding_cap_ratio" localSheetId="2">'Application QC'!#REF!</definedName>
    <definedName name="payback_based_funding_cap_ratio" localSheetId="3">#REF!</definedName>
    <definedName name="payback_based_funding_cap_ratio">#REF!</definedName>
    <definedName name="payee_name_application" localSheetId="0">Application!$D$29</definedName>
    <definedName name="payee_name_application">Application!$D$29</definedName>
    <definedName name="_xlnm.Print_Area" localSheetId="10">' Assessment Payment Req'!$B$2:$K$57</definedName>
    <definedName name="_xlnm.Print_Area" localSheetId="0">Application!$B$2:$P$141</definedName>
    <definedName name="_xlnm.Print_Area" localSheetId="2">'Application QC'!$B$2:$N$60</definedName>
    <definedName name="_xlnm.Print_Area" localSheetId="9">'Assessment QC'!$B$2:$N$50</definedName>
    <definedName name="_xlnm.Print_Area" localSheetId="6">'Commissioning Cost'!$A$1:$J$41</definedName>
    <definedName name="_xlnm.Print_Area" localSheetId="5">'Commissioning ECMs'!$A$1:$U$44</definedName>
    <definedName name="_xlnm.Print_Area" localSheetId="11">'Cx Payment QC'!$B$2:$N$82</definedName>
    <definedName name="_xlnm.Print_Area" localSheetId="12">'Cx Payment Request'!$B$2:$K$56</definedName>
    <definedName name="_xlnm.Print_Area" localSheetId="23">Estimate!$B$2:$K$47</definedName>
    <definedName name="_xlnm.Print_Area" localSheetId="21">'Estimate QC Checklist'!$B$2:$N$60</definedName>
    <definedName name="_xlnm.Print_Area" localSheetId="3">'Incentive Calculator'!$D$2:$J$74</definedName>
    <definedName name="_xlnm.Print_Area" localSheetId="20">'Insert Row 2'!$B$3:$G$37</definedName>
    <definedName name="_xlnm.Print_Area" localSheetId="18">'Log of Changes'!$B$2:$H$106</definedName>
    <definedName name="_xlnm.Print_Area" localSheetId="25">'Measure Codes Reference'!$A$1:$O$59</definedName>
    <definedName name="_xlnm.Print_Area" localSheetId="16">PAF!$B$2:$M$53</definedName>
    <definedName name="_xlnm.Print_Area" localSheetId="22">'Payment QC'!$B$2:$N$50</definedName>
    <definedName name="_xlnm.Print_Area" localSheetId="13">'Performance Payment QC'!$B$2:$N$50</definedName>
    <definedName name="_xlnm.Print_Area" localSheetId="14">'Performance Payment Request'!$B$2:$K$50</definedName>
    <definedName name="_xlnm.Print_Area" localSheetId="15">'Project Summary Form'!$B$2:$T$73</definedName>
    <definedName name="_xlnm.Print_Area" localSheetId="24">'PSE Summary EUI Tables'!$S$1:$AB$37,'PSE Summary EUI Tables'!$S$65:$AB$100,'PSE Summary EUI Tables'!$A$1:$R$334</definedName>
    <definedName name="_xlnm.Print_Area" localSheetId="1">ScreenQuestions!$C$1:$N$96</definedName>
    <definedName name="_xlnm.Print_Area" localSheetId="19">'User Guide'!$B$3:$H$49</definedName>
    <definedName name="_xlnm.Print_Titles" localSheetId="10">' Assessment Payment Req'!$2:$16</definedName>
    <definedName name="_xlnm.Print_Titles" localSheetId="6">'Commissioning Cost'!#REF!</definedName>
    <definedName name="_xlnm.Print_Titles" localSheetId="12">'Cx Payment Request'!$2:$16</definedName>
    <definedName name="_xlnm.Print_Titles" localSheetId="23">Estimate!$2:$14</definedName>
    <definedName name="_xlnm.Print_Titles" localSheetId="20">'Insert Row 2'!$3:$10</definedName>
    <definedName name="_xlnm.Print_Titles" localSheetId="14">'Performance Payment Request'!$2:$16</definedName>
    <definedName name="_xlnm.Print_Titles" localSheetId="8">Performance_Changes!$1:$4</definedName>
    <definedName name="_xlnm.Print_Titles" localSheetId="15">'Project Summary Form'!$2:$15</definedName>
    <definedName name="_xlnm.Print_Titles" localSheetId="24">'PSE Summary EUI Tables'!$1:$1</definedName>
    <definedName name="_xlnm.Print_Titles" localSheetId="19">'User Guide'!$3:$10</definedName>
    <definedName name="project_address_application" localSheetId="0">Application!$D$13</definedName>
    <definedName name="project_address_application">Application!$D$13</definedName>
    <definedName name="project_number_application" localSheetId="0">Application!$K$4</definedName>
    <definedName name="project_number_application" localSheetId="3">'[1]Contract Request'!$J$6</definedName>
    <definedName name="project_number_application">Application!$K$4</definedName>
    <definedName name="Project_type_LU_on_application" localSheetId="0">Application!$K$202:$N$204</definedName>
    <definedName name="Project_type_LU_on_application">Application!$K$202:$N$204</definedName>
    <definedName name="RestFastFood">'PSE Summary EUI Tables'!$B$246</definedName>
    <definedName name="RestFull">'PSE Summary EUI Tables'!$B$255</definedName>
    <definedName name="RestUn">'PSE Summary EUI Tables'!$B$264</definedName>
    <definedName name="Retail">'PSE Summary EUI Tables'!$B$273</definedName>
    <definedName name="savings_from_proj_sum_form" localSheetId="3">#REF!</definedName>
    <definedName name="savings_from_proj_sum_form">'Project Summary Form'!$T$31</definedName>
    <definedName name="SchoolElem">'PSE Summary EUI Tables'!$B$282</definedName>
    <definedName name="SchoolHigh">'PSE Summary EUI Tables'!$B$300</definedName>
    <definedName name="SchoolK8">'PSE Summary EUI Tables'!$B$309</definedName>
    <definedName name="SchoolMiddle">'PSE Summary EUI Tables'!$B$291</definedName>
    <definedName name="Tax_ID">Application!$M$26</definedName>
    <definedName name="total_cost_on_proj_sum" localSheetId="3">#REF!</definedName>
    <definedName name="total_cost_on_proj_sum">'Project Summary Form'!$L$31</definedName>
    <definedName name="Total_Cost_Ratio_on_FC" localSheetId="3">'[6]Fixture Count'!$AT$10</definedName>
    <definedName name="Total_Cost_Ratio_on_FC">'[6]Fixture Count'!$AT$10</definedName>
    <definedName name="total_kwh_svgs_on_proj_sum" localSheetId="10">' Assessment Payment Req'!$I$21</definedName>
    <definedName name="total_kwh_svgs_on_proj_sum" localSheetId="12">'Cx Payment Request'!$I$21</definedName>
    <definedName name="total_kwh_svgs_on_proj_sum" localSheetId="23">'Project Summary Form'!$T$31</definedName>
    <definedName name="total_kwh_svgs_on_proj_sum" localSheetId="3">#REF!</definedName>
    <definedName name="total_kwh_svgs_on_proj_sum" localSheetId="14">'Performance Payment Request'!$I$22</definedName>
    <definedName name="total_kwh_svgs_on_proj_sum">'Project Summary Form'!$T$31</definedName>
    <definedName name="total_uncapped_funding_proj_sum" localSheetId="10">'Project Summary Form'!$O$31</definedName>
    <definedName name="total_uncapped_funding_proj_sum" localSheetId="12">'Project Summary Form'!$O$31</definedName>
    <definedName name="total_uncapped_funding_proj_sum" localSheetId="23">'Project Summary Form'!$O$31</definedName>
    <definedName name="total_uncapped_funding_proj_sum" localSheetId="3">#REF!</definedName>
    <definedName name="total_uncapped_funding_proj_sum" localSheetId="14">'Project Summary Form'!$O$31</definedName>
    <definedName name="total_uncapped_funding_proj_sum">'Project Summary Form'!$P$31</definedName>
    <definedName name="TuneUpApp">'[4]Application Lookup'!$A$1:$A$3</definedName>
    <definedName name="usage">[5]References!$C$41:$C$44</definedName>
    <definedName name="usage1">[5]References!$C$41:$C$45</definedName>
    <definedName name="ver_id_major">'Change Log, Version ID'!$F$5</definedName>
    <definedName name="ver_id_minor">'Change Log, Version ID'!$F$6</definedName>
    <definedName name="VersionID">'[7]Change Log, Version ID'!$D$5</definedName>
    <definedName name="WarehouseRef">'PSE Summary EUI Tables'!$B$318</definedName>
    <definedName name="WarehouseUn">'PSE Summary EUI Tables'!$B$327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41" l="1"/>
  <c r="H6" i="139"/>
  <c r="G90" i="139"/>
  <c r="F6" i="139"/>
  <c r="G106" i="139"/>
  <c r="H13" i="139"/>
  <c r="E30" i="139"/>
  <c r="E35" i="139"/>
  <c r="E33" i="139"/>
  <c r="E21" i="139"/>
  <c r="P16" i="2"/>
  <c r="E36" i="139"/>
  <c r="G138" i="139"/>
  <c r="H15" i="139"/>
  <c r="G122" i="139"/>
  <c r="H14" i="139"/>
  <c r="J74" i="139"/>
  <c r="H74" i="139"/>
  <c r="D60" i="142"/>
  <c r="C60" i="142"/>
  <c r="G50" i="147"/>
  <c r="G49" i="147"/>
  <c r="G48" i="147"/>
  <c r="G46" i="147"/>
  <c r="G45" i="147"/>
  <c r="E43" i="147"/>
  <c r="I21" i="147"/>
  <c r="J21" i="147"/>
  <c r="G21" i="147"/>
  <c r="F21" i="147"/>
  <c r="E21" i="147"/>
  <c r="D21" i="147"/>
  <c r="C21" i="147"/>
  <c r="G20" i="147"/>
  <c r="F20" i="147"/>
  <c r="I19" i="147"/>
  <c r="J19" i="147"/>
  <c r="G19" i="147"/>
  <c r="F19" i="147"/>
  <c r="I18" i="147"/>
  <c r="J18" i="147"/>
  <c r="G18" i="147"/>
  <c r="F18" i="147"/>
  <c r="C10" i="147"/>
  <c r="C9" i="147"/>
  <c r="C8" i="147"/>
  <c r="C7" i="147"/>
  <c r="J5" i="147"/>
  <c r="J4" i="147"/>
  <c r="J2" i="147"/>
  <c r="J50" i="146"/>
  <c r="H44" i="146"/>
  <c r="H43" i="146"/>
  <c r="H42" i="146"/>
  <c r="E10" i="146"/>
  <c r="E9" i="146"/>
  <c r="E8" i="146"/>
  <c r="L4" i="146"/>
  <c r="M2" i="146"/>
  <c r="J50" i="145"/>
  <c r="H44" i="145"/>
  <c r="H43" i="145"/>
  <c r="H42" i="145"/>
  <c r="E10" i="145"/>
  <c r="E9" i="145"/>
  <c r="E8" i="145"/>
  <c r="L4" i="145"/>
  <c r="M2" i="145"/>
  <c r="G26" i="141"/>
  <c r="I29" i="141"/>
  <c r="J50" i="144"/>
  <c r="H44" i="144"/>
  <c r="H43" i="144"/>
  <c r="H42" i="144"/>
  <c r="E10" i="144"/>
  <c r="E9" i="144"/>
  <c r="E8" i="144"/>
  <c r="L4" i="144"/>
  <c r="M2" i="144"/>
  <c r="C13" i="142"/>
  <c r="C14" i="142"/>
  <c r="C15" i="142"/>
  <c r="E8" i="142"/>
  <c r="E9" i="142"/>
  <c r="E10" i="142"/>
  <c r="M2" i="142"/>
  <c r="L4" i="142"/>
  <c r="O31" i="130"/>
  <c r="G57" i="141"/>
  <c r="G56" i="141"/>
  <c r="G55" i="141"/>
  <c r="G53" i="141"/>
  <c r="G52" i="141"/>
  <c r="E50" i="141"/>
  <c r="J20" i="141"/>
  <c r="I19" i="141"/>
  <c r="J19" i="141"/>
  <c r="I18" i="141"/>
  <c r="J18" i="141"/>
  <c r="G18" i="141"/>
  <c r="F18" i="141"/>
  <c r="C10" i="141"/>
  <c r="C9" i="141"/>
  <c r="C8" i="141"/>
  <c r="C7" i="141"/>
  <c r="J5" i="141"/>
  <c r="J4" i="141"/>
  <c r="J2" i="141"/>
  <c r="F7" i="139"/>
  <c r="H138" i="139"/>
  <c r="H122" i="139"/>
  <c r="H106" i="139"/>
  <c r="I15" i="139"/>
  <c r="I14" i="139"/>
  <c r="I13" i="139"/>
  <c r="F8" i="139"/>
  <c r="I31" i="130"/>
  <c r="O35" i="130"/>
  <c r="J60" i="120"/>
  <c r="D19" i="81"/>
  <c r="M51" i="142"/>
  <c r="H90" i="139"/>
  <c r="E51" i="139"/>
  <c r="L33" i="130"/>
  <c r="I33" i="130"/>
  <c r="H17" i="139"/>
  <c r="H19" i="137"/>
  <c r="G19" i="137"/>
  <c r="H18" i="137"/>
  <c r="G18" i="137"/>
  <c r="H17" i="137"/>
  <c r="G17" i="137"/>
  <c r="H16" i="137"/>
  <c r="G16" i="137"/>
  <c r="H15" i="137"/>
  <c r="G15" i="137"/>
  <c r="H14" i="137"/>
  <c r="G14" i="137"/>
  <c r="H13" i="137"/>
  <c r="G13" i="137"/>
  <c r="H12" i="137"/>
  <c r="G12" i="137"/>
  <c r="H11" i="137"/>
  <c r="G11" i="137"/>
  <c r="H10" i="137"/>
  <c r="G10" i="137"/>
  <c r="H9" i="137"/>
  <c r="G9" i="137"/>
  <c r="H7" i="137"/>
  <c r="G7" i="137"/>
  <c r="H6" i="137"/>
  <c r="G6" i="137"/>
  <c r="H5" i="137"/>
  <c r="G5" i="137"/>
  <c r="H4" i="137"/>
  <c r="G4" i="137"/>
  <c r="R334" i="136"/>
  <c r="Q334" i="136"/>
  <c r="P334" i="136"/>
  <c r="N334" i="136"/>
  <c r="M334" i="136"/>
  <c r="L334" i="136"/>
  <c r="J334" i="136"/>
  <c r="I334" i="136"/>
  <c r="G334" i="136"/>
  <c r="F334" i="136"/>
  <c r="D334" i="136"/>
  <c r="C334" i="136"/>
  <c r="B334" i="136"/>
  <c r="R333" i="136"/>
  <c r="Q333" i="136"/>
  <c r="P333" i="136"/>
  <c r="N333" i="136"/>
  <c r="M333" i="136"/>
  <c r="L333" i="136"/>
  <c r="J333" i="136"/>
  <c r="I333" i="136"/>
  <c r="G333" i="136"/>
  <c r="F333" i="136"/>
  <c r="D333" i="136"/>
  <c r="C333" i="136"/>
  <c r="B333" i="136"/>
  <c r="R332" i="136"/>
  <c r="Q332" i="136"/>
  <c r="P332" i="136"/>
  <c r="N332" i="136"/>
  <c r="M332" i="136"/>
  <c r="L332" i="136"/>
  <c r="J332" i="136"/>
  <c r="I332" i="136"/>
  <c r="G332" i="136"/>
  <c r="F332" i="136"/>
  <c r="D332" i="136"/>
  <c r="C332" i="136"/>
  <c r="B332" i="136"/>
  <c r="R331" i="136"/>
  <c r="Q331" i="136"/>
  <c r="P331" i="136"/>
  <c r="N331" i="136"/>
  <c r="M331" i="136"/>
  <c r="L331" i="136"/>
  <c r="J331" i="136"/>
  <c r="I331" i="136"/>
  <c r="G331" i="136"/>
  <c r="F331" i="136"/>
  <c r="D331" i="136"/>
  <c r="C331" i="136"/>
  <c r="B331" i="136"/>
  <c r="R330" i="136"/>
  <c r="Q330" i="136"/>
  <c r="P330" i="136"/>
  <c r="N330" i="136"/>
  <c r="M330" i="136"/>
  <c r="L330" i="136"/>
  <c r="J330" i="136"/>
  <c r="I330" i="136"/>
  <c r="G330" i="136"/>
  <c r="F330" i="136"/>
  <c r="D330" i="136"/>
  <c r="C330" i="136"/>
  <c r="B330" i="136"/>
  <c r="R329" i="136"/>
  <c r="Q329" i="136"/>
  <c r="P329" i="136"/>
  <c r="N329" i="136"/>
  <c r="M329" i="136"/>
  <c r="L329" i="136"/>
  <c r="J329" i="136"/>
  <c r="I329" i="136"/>
  <c r="G329" i="136"/>
  <c r="F329" i="136"/>
  <c r="D329" i="136"/>
  <c r="C329" i="136"/>
  <c r="B329" i="136"/>
  <c r="R328" i="136"/>
  <c r="Q328" i="136"/>
  <c r="P328" i="136"/>
  <c r="N328" i="136"/>
  <c r="M328" i="136"/>
  <c r="L328" i="136"/>
  <c r="J328" i="136"/>
  <c r="I328" i="136"/>
  <c r="G328" i="136"/>
  <c r="F328" i="136"/>
  <c r="D328" i="136"/>
  <c r="C328" i="136"/>
  <c r="B328" i="136"/>
  <c r="B327" i="136"/>
  <c r="N325" i="136"/>
  <c r="M325" i="136"/>
  <c r="L325" i="136"/>
  <c r="J325" i="136"/>
  <c r="I325" i="136"/>
  <c r="N324" i="136"/>
  <c r="M324" i="136"/>
  <c r="L324" i="136"/>
  <c r="J324" i="136"/>
  <c r="I324" i="136"/>
  <c r="N323" i="136"/>
  <c r="M323" i="136"/>
  <c r="L323" i="136"/>
  <c r="J323" i="136"/>
  <c r="I323" i="136"/>
  <c r="N322" i="136"/>
  <c r="M322" i="136"/>
  <c r="L322" i="136"/>
  <c r="J322" i="136"/>
  <c r="I322" i="136"/>
  <c r="N321" i="136"/>
  <c r="M321" i="136"/>
  <c r="L321" i="136"/>
  <c r="J321" i="136"/>
  <c r="I321" i="136"/>
  <c r="N320" i="136"/>
  <c r="M320" i="136"/>
  <c r="L320" i="136"/>
  <c r="J320" i="136"/>
  <c r="I320" i="136"/>
  <c r="R319" i="136"/>
  <c r="Q319" i="136"/>
  <c r="N319" i="136"/>
  <c r="M319" i="136"/>
  <c r="L319" i="136"/>
  <c r="J319" i="136"/>
  <c r="I319" i="136"/>
  <c r="G319" i="136"/>
  <c r="D319" i="136"/>
  <c r="C319" i="136"/>
  <c r="B318" i="136"/>
  <c r="R316" i="136"/>
  <c r="Q316" i="136"/>
  <c r="P316" i="136"/>
  <c r="N316" i="136"/>
  <c r="M316" i="136"/>
  <c r="L316" i="136"/>
  <c r="G316" i="136"/>
  <c r="F316" i="136"/>
  <c r="R315" i="136"/>
  <c r="Q315" i="136"/>
  <c r="P315" i="136"/>
  <c r="N315" i="136"/>
  <c r="M315" i="136"/>
  <c r="L315" i="136"/>
  <c r="G315" i="136"/>
  <c r="F315" i="136"/>
  <c r="R314" i="136"/>
  <c r="Q314" i="136"/>
  <c r="P314" i="136"/>
  <c r="N314" i="136"/>
  <c r="M314" i="136"/>
  <c r="L314" i="136"/>
  <c r="G314" i="136"/>
  <c r="F314" i="136"/>
  <c r="R313" i="136"/>
  <c r="Q313" i="136"/>
  <c r="P313" i="136"/>
  <c r="N313" i="136"/>
  <c r="M313" i="136"/>
  <c r="L313" i="136"/>
  <c r="G313" i="136"/>
  <c r="F313" i="136"/>
  <c r="R312" i="136"/>
  <c r="Q312" i="136"/>
  <c r="P312" i="136"/>
  <c r="N312" i="136"/>
  <c r="M312" i="136"/>
  <c r="L312" i="136"/>
  <c r="G312" i="136"/>
  <c r="F312" i="136"/>
  <c r="R311" i="136"/>
  <c r="Q311" i="136"/>
  <c r="P311" i="136"/>
  <c r="N311" i="136"/>
  <c r="M311" i="136"/>
  <c r="L311" i="136"/>
  <c r="G311" i="136"/>
  <c r="F311" i="136"/>
  <c r="R310" i="136"/>
  <c r="Q310" i="136"/>
  <c r="P310" i="136"/>
  <c r="N310" i="136"/>
  <c r="M310" i="136"/>
  <c r="L310" i="136"/>
  <c r="J310" i="136"/>
  <c r="G310" i="136"/>
  <c r="F310" i="136"/>
  <c r="D310" i="136"/>
  <c r="C310" i="136"/>
  <c r="B309" i="136"/>
  <c r="R307" i="136"/>
  <c r="Q307" i="136"/>
  <c r="P307" i="136"/>
  <c r="N307" i="136"/>
  <c r="M307" i="136"/>
  <c r="L307" i="136"/>
  <c r="G307" i="136"/>
  <c r="F307" i="136"/>
  <c r="D307" i="136"/>
  <c r="C307" i="136"/>
  <c r="B307" i="136"/>
  <c r="R306" i="136"/>
  <c r="Q306" i="136"/>
  <c r="P306" i="136"/>
  <c r="N306" i="136"/>
  <c r="M306" i="136"/>
  <c r="L306" i="136"/>
  <c r="G306" i="136"/>
  <c r="F306" i="136"/>
  <c r="D306" i="136"/>
  <c r="C306" i="136"/>
  <c r="B306" i="136"/>
  <c r="R305" i="136"/>
  <c r="Q305" i="136"/>
  <c r="P305" i="136"/>
  <c r="N305" i="136"/>
  <c r="M305" i="136"/>
  <c r="L305" i="136"/>
  <c r="G305" i="136"/>
  <c r="F305" i="136"/>
  <c r="D305" i="136"/>
  <c r="C305" i="136"/>
  <c r="B305" i="136"/>
  <c r="R304" i="136"/>
  <c r="Q304" i="136"/>
  <c r="P304" i="136"/>
  <c r="N304" i="136"/>
  <c r="M304" i="136"/>
  <c r="L304" i="136"/>
  <c r="G304" i="136"/>
  <c r="F304" i="136"/>
  <c r="D304" i="136"/>
  <c r="C304" i="136"/>
  <c r="B304" i="136"/>
  <c r="R303" i="136"/>
  <c r="Q303" i="136"/>
  <c r="P303" i="136"/>
  <c r="N303" i="136"/>
  <c r="M303" i="136"/>
  <c r="L303" i="136"/>
  <c r="G303" i="136"/>
  <c r="F303" i="136"/>
  <c r="D303" i="136"/>
  <c r="C303" i="136"/>
  <c r="B303" i="136"/>
  <c r="R302" i="136"/>
  <c r="Q302" i="136"/>
  <c r="P302" i="136"/>
  <c r="N302" i="136"/>
  <c r="M302" i="136"/>
  <c r="L302" i="136"/>
  <c r="G302" i="136"/>
  <c r="F302" i="136"/>
  <c r="D302" i="136"/>
  <c r="C302" i="136"/>
  <c r="B302" i="136"/>
  <c r="R301" i="136"/>
  <c r="Q301" i="136"/>
  <c r="P301" i="136"/>
  <c r="N301" i="136"/>
  <c r="M301" i="136"/>
  <c r="L301" i="136"/>
  <c r="J301" i="136"/>
  <c r="G301" i="136"/>
  <c r="F301" i="136"/>
  <c r="D301" i="136"/>
  <c r="C301" i="136"/>
  <c r="B301" i="136"/>
  <c r="B300" i="136"/>
  <c r="R298" i="136"/>
  <c r="Q298" i="136"/>
  <c r="P298" i="136"/>
  <c r="N298" i="136"/>
  <c r="M298" i="136"/>
  <c r="L298" i="136"/>
  <c r="G298" i="136"/>
  <c r="F298" i="136"/>
  <c r="E298" i="136"/>
  <c r="D298" i="136"/>
  <c r="C298" i="136"/>
  <c r="B298" i="136"/>
  <c r="R297" i="136"/>
  <c r="Q297" i="136"/>
  <c r="P297" i="136"/>
  <c r="N297" i="136"/>
  <c r="M297" i="136"/>
  <c r="L297" i="136"/>
  <c r="G297" i="136"/>
  <c r="F297" i="136"/>
  <c r="E297" i="136"/>
  <c r="D297" i="136"/>
  <c r="C297" i="136"/>
  <c r="B297" i="136"/>
  <c r="R296" i="136"/>
  <c r="Q296" i="136"/>
  <c r="P296" i="136"/>
  <c r="N296" i="136"/>
  <c r="M296" i="136"/>
  <c r="L296" i="136"/>
  <c r="G296" i="136"/>
  <c r="F296" i="136"/>
  <c r="E296" i="136"/>
  <c r="D296" i="136"/>
  <c r="C296" i="136"/>
  <c r="B296" i="136"/>
  <c r="R295" i="136"/>
  <c r="Q295" i="136"/>
  <c r="P295" i="136"/>
  <c r="N295" i="136"/>
  <c r="M295" i="136"/>
  <c r="L295" i="136"/>
  <c r="G295" i="136"/>
  <c r="F295" i="136"/>
  <c r="E295" i="136"/>
  <c r="D295" i="136"/>
  <c r="C295" i="136"/>
  <c r="B295" i="136"/>
  <c r="R294" i="136"/>
  <c r="Q294" i="136"/>
  <c r="P294" i="136"/>
  <c r="N294" i="136"/>
  <c r="M294" i="136"/>
  <c r="L294" i="136"/>
  <c r="G294" i="136"/>
  <c r="F294" i="136"/>
  <c r="E294" i="136"/>
  <c r="D294" i="136"/>
  <c r="C294" i="136"/>
  <c r="B294" i="136"/>
  <c r="R293" i="136"/>
  <c r="Q293" i="136"/>
  <c r="P293" i="136"/>
  <c r="N293" i="136"/>
  <c r="M293" i="136"/>
  <c r="L293" i="136"/>
  <c r="G293" i="136"/>
  <c r="F293" i="136"/>
  <c r="E293" i="136"/>
  <c r="D293" i="136"/>
  <c r="C293" i="136"/>
  <c r="B293" i="136"/>
  <c r="R292" i="136"/>
  <c r="Q292" i="136"/>
  <c r="P292" i="136"/>
  <c r="N292" i="136"/>
  <c r="M292" i="136"/>
  <c r="L292" i="136"/>
  <c r="J292" i="136"/>
  <c r="G292" i="136"/>
  <c r="F292" i="136"/>
  <c r="E292" i="136"/>
  <c r="D292" i="136"/>
  <c r="C292" i="136"/>
  <c r="B292" i="136"/>
  <c r="B291" i="136"/>
  <c r="E290" i="136"/>
  <c r="R289" i="136"/>
  <c r="Q289" i="136"/>
  <c r="P289" i="136"/>
  <c r="N289" i="136"/>
  <c r="M289" i="136"/>
  <c r="L289" i="136"/>
  <c r="G289" i="136"/>
  <c r="F289" i="136"/>
  <c r="D289" i="136"/>
  <c r="C289" i="136"/>
  <c r="B289" i="136"/>
  <c r="R288" i="136"/>
  <c r="Q288" i="136"/>
  <c r="P288" i="136"/>
  <c r="N288" i="136"/>
  <c r="M288" i="136"/>
  <c r="L288" i="136"/>
  <c r="G288" i="136"/>
  <c r="F288" i="136"/>
  <c r="D288" i="136"/>
  <c r="C288" i="136"/>
  <c r="B288" i="136"/>
  <c r="R287" i="136"/>
  <c r="Q287" i="136"/>
  <c r="P287" i="136"/>
  <c r="N287" i="136"/>
  <c r="M287" i="136"/>
  <c r="L287" i="136"/>
  <c r="G287" i="136"/>
  <c r="F287" i="136"/>
  <c r="D287" i="136"/>
  <c r="C287" i="136"/>
  <c r="B287" i="136"/>
  <c r="R286" i="136"/>
  <c r="Q286" i="136"/>
  <c r="P286" i="136"/>
  <c r="N286" i="136"/>
  <c r="M286" i="136"/>
  <c r="L286" i="136"/>
  <c r="G286" i="136"/>
  <c r="F286" i="136"/>
  <c r="D286" i="136"/>
  <c r="C286" i="136"/>
  <c r="B286" i="136"/>
  <c r="R285" i="136"/>
  <c r="Q285" i="136"/>
  <c r="P285" i="136"/>
  <c r="N285" i="136"/>
  <c r="M285" i="136"/>
  <c r="L285" i="136"/>
  <c r="G285" i="136"/>
  <c r="F285" i="136"/>
  <c r="D285" i="136"/>
  <c r="C285" i="136"/>
  <c r="B285" i="136"/>
  <c r="R284" i="136"/>
  <c r="Q284" i="136"/>
  <c r="P284" i="136"/>
  <c r="N284" i="136"/>
  <c r="M284" i="136"/>
  <c r="L284" i="136"/>
  <c r="G284" i="136"/>
  <c r="F284" i="136"/>
  <c r="D284" i="136"/>
  <c r="C284" i="136"/>
  <c r="B284" i="136"/>
  <c r="R283" i="136"/>
  <c r="Q283" i="136"/>
  <c r="P283" i="136"/>
  <c r="N283" i="136"/>
  <c r="M283" i="136"/>
  <c r="L283" i="136"/>
  <c r="J283" i="136"/>
  <c r="G283" i="136"/>
  <c r="F283" i="136"/>
  <c r="D283" i="136"/>
  <c r="C283" i="136"/>
  <c r="B283" i="136"/>
  <c r="B282" i="136"/>
  <c r="R280" i="136"/>
  <c r="Q280" i="136"/>
  <c r="P280" i="136"/>
  <c r="N280" i="136"/>
  <c r="M280" i="136"/>
  <c r="L280" i="136"/>
  <c r="J280" i="136"/>
  <c r="I280" i="136"/>
  <c r="G280" i="136"/>
  <c r="F280" i="136"/>
  <c r="D280" i="136"/>
  <c r="C280" i="136"/>
  <c r="B280" i="136"/>
  <c r="R279" i="136"/>
  <c r="Q279" i="136"/>
  <c r="P279" i="136"/>
  <c r="N279" i="136"/>
  <c r="M279" i="136"/>
  <c r="L279" i="136"/>
  <c r="J279" i="136"/>
  <c r="I279" i="136"/>
  <c r="G279" i="136"/>
  <c r="F279" i="136"/>
  <c r="D279" i="136"/>
  <c r="C279" i="136"/>
  <c r="B279" i="136"/>
  <c r="R278" i="136"/>
  <c r="Q278" i="136"/>
  <c r="P278" i="136"/>
  <c r="N278" i="136"/>
  <c r="M278" i="136"/>
  <c r="L278" i="136"/>
  <c r="J278" i="136"/>
  <c r="I278" i="136"/>
  <c r="G278" i="136"/>
  <c r="F278" i="136"/>
  <c r="D278" i="136"/>
  <c r="C278" i="136"/>
  <c r="B278" i="136"/>
  <c r="R277" i="136"/>
  <c r="Q277" i="136"/>
  <c r="P277" i="136"/>
  <c r="N277" i="136"/>
  <c r="M277" i="136"/>
  <c r="L277" i="136"/>
  <c r="J277" i="136"/>
  <c r="I277" i="136"/>
  <c r="G277" i="136"/>
  <c r="F277" i="136"/>
  <c r="D277" i="136"/>
  <c r="C277" i="136"/>
  <c r="B277" i="136"/>
  <c r="R276" i="136"/>
  <c r="Q276" i="136"/>
  <c r="P276" i="136"/>
  <c r="N276" i="136"/>
  <c r="M276" i="136"/>
  <c r="L276" i="136"/>
  <c r="J276" i="136"/>
  <c r="I276" i="136"/>
  <c r="G276" i="136"/>
  <c r="F276" i="136"/>
  <c r="D276" i="136"/>
  <c r="C276" i="136"/>
  <c r="B276" i="136"/>
  <c r="R275" i="136"/>
  <c r="Q275" i="136"/>
  <c r="P275" i="136"/>
  <c r="N275" i="136"/>
  <c r="M275" i="136"/>
  <c r="L275" i="136"/>
  <c r="J275" i="136"/>
  <c r="I275" i="136"/>
  <c r="G275" i="136"/>
  <c r="F275" i="136"/>
  <c r="D275" i="136"/>
  <c r="C275" i="136"/>
  <c r="B275" i="136"/>
  <c r="R274" i="136"/>
  <c r="Q274" i="136"/>
  <c r="P274" i="136"/>
  <c r="N274" i="136"/>
  <c r="M274" i="136"/>
  <c r="L274" i="136"/>
  <c r="J274" i="136"/>
  <c r="I274" i="136"/>
  <c r="G274" i="136"/>
  <c r="F274" i="136"/>
  <c r="D274" i="136"/>
  <c r="C274" i="136"/>
  <c r="B274" i="136"/>
  <c r="B273" i="136"/>
  <c r="N271" i="136"/>
  <c r="M271" i="136"/>
  <c r="L271" i="136"/>
  <c r="J271" i="136"/>
  <c r="I271" i="136"/>
  <c r="N270" i="136"/>
  <c r="M270" i="136"/>
  <c r="L270" i="136"/>
  <c r="J270" i="136"/>
  <c r="I270" i="136"/>
  <c r="N269" i="136"/>
  <c r="M269" i="136"/>
  <c r="L269" i="136"/>
  <c r="J269" i="136"/>
  <c r="I269" i="136"/>
  <c r="N268" i="136"/>
  <c r="M268" i="136"/>
  <c r="L268" i="136"/>
  <c r="J268" i="136"/>
  <c r="I268" i="136"/>
  <c r="N267" i="136"/>
  <c r="M267" i="136"/>
  <c r="L267" i="136"/>
  <c r="J267" i="136"/>
  <c r="I267" i="136"/>
  <c r="N266" i="136"/>
  <c r="M266" i="136"/>
  <c r="L266" i="136"/>
  <c r="J266" i="136"/>
  <c r="I266" i="136"/>
  <c r="R265" i="136"/>
  <c r="Q265" i="136"/>
  <c r="N265" i="136"/>
  <c r="M265" i="136"/>
  <c r="L265" i="136"/>
  <c r="J265" i="136"/>
  <c r="I265" i="136"/>
  <c r="G265" i="136"/>
  <c r="D265" i="136"/>
  <c r="C265" i="136"/>
  <c r="B264" i="136"/>
  <c r="R262" i="136"/>
  <c r="Q262" i="136"/>
  <c r="P262" i="136"/>
  <c r="N262" i="136"/>
  <c r="M262" i="136"/>
  <c r="L262" i="136"/>
  <c r="G262" i="136"/>
  <c r="F262" i="136"/>
  <c r="E262" i="136"/>
  <c r="D262" i="136"/>
  <c r="C262" i="136"/>
  <c r="B262" i="136"/>
  <c r="R261" i="136"/>
  <c r="Q261" i="136"/>
  <c r="P261" i="136"/>
  <c r="N261" i="136"/>
  <c r="M261" i="136"/>
  <c r="L261" i="136"/>
  <c r="G261" i="136"/>
  <c r="F261" i="136"/>
  <c r="D261" i="136"/>
  <c r="C261" i="136"/>
  <c r="B261" i="136"/>
  <c r="R260" i="136"/>
  <c r="Q260" i="136"/>
  <c r="P260" i="136"/>
  <c r="N260" i="136"/>
  <c r="M260" i="136"/>
  <c r="L260" i="136"/>
  <c r="G260" i="136"/>
  <c r="F260" i="136"/>
  <c r="D260" i="136"/>
  <c r="C260" i="136"/>
  <c r="B260" i="136"/>
  <c r="R259" i="136"/>
  <c r="Q259" i="136"/>
  <c r="P259" i="136"/>
  <c r="N259" i="136"/>
  <c r="M259" i="136"/>
  <c r="L259" i="136"/>
  <c r="G259" i="136"/>
  <c r="F259" i="136"/>
  <c r="D259" i="136"/>
  <c r="C259" i="136"/>
  <c r="B259" i="136"/>
  <c r="R258" i="136"/>
  <c r="Q258" i="136"/>
  <c r="P258" i="136"/>
  <c r="N258" i="136"/>
  <c r="M258" i="136"/>
  <c r="L258" i="136"/>
  <c r="G258" i="136"/>
  <c r="F258" i="136"/>
  <c r="D258" i="136"/>
  <c r="C258" i="136"/>
  <c r="B258" i="136"/>
  <c r="R257" i="136"/>
  <c r="Q257" i="136"/>
  <c r="P257" i="136"/>
  <c r="N257" i="136"/>
  <c r="M257" i="136"/>
  <c r="L257" i="136"/>
  <c r="G257" i="136"/>
  <c r="F257" i="136"/>
  <c r="D257" i="136"/>
  <c r="C257" i="136"/>
  <c r="B257" i="136"/>
  <c r="R256" i="136"/>
  <c r="Q256" i="136"/>
  <c r="P256" i="136"/>
  <c r="N256" i="136"/>
  <c r="M256" i="136"/>
  <c r="L256" i="136"/>
  <c r="J256" i="136"/>
  <c r="G256" i="136"/>
  <c r="F256" i="136"/>
  <c r="D256" i="136"/>
  <c r="C256" i="136"/>
  <c r="B256" i="136"/>
  <c r="B255" i="136"/>
  <c r="R253" i="136"/>
  <c r="Q253" i="136"/>
  <c r="P253" i="136"/>
  <c r="N253" i="136"/>
  <c r="M253" i="136"/>
  <c r="L253" i="136"/>
  <c r="G253" i="136"/>
  <c r="F253" i="136"/>
  <c r="D253" i="136"/>
  <c r="C253" i="136"/>
  <c r="B253" i="136"/>
  <c r="R252" i="136"/>
  <c r="Q252" i="136"/>
  <c r="P252" i="136"/>
  <c r="N252" i="136"/>
  <c r="M252" i="136"/>
  <c r="L252" i="136"/>
  <c r="G252" i="136"/>
  <c r="F252" i="136"/>
  <c r="D252" i="136"/>
  <c r="C252" i="136"/>
  <c r="B252" i="136"/>
  <c r="R251" i="136"/>
  <c r="Q251" i="136"/>
  <c r="P251" i="136"/>
  <c r="N251" i="136"/>
  <c r="M251" i="136"/>
  <c r="L251" i="136"/>
  <c r="G251" i="136"/>
  <c r="F251" i="136"/>
  <c r="D251" i="136"/>
  <c r="C251" i="136"/>
  <c r="B251" i="136"/>
  <c r="R250" i="136"/>
  <c r="Q250" i="136"/>
  <c r="P250" i="136"/>
  <c r="N250" i="136"/>
  <c r="M250" i="136"/>
  <c r="L250" i="136"/>
  <c r="G250" i="136"/>
  <c r="F250" i="136"/>
  <c r="D250" i="136"/>
  <c r="C250" i="136"/>
  <c r="B250" i="136"/>
  <c r="R249" i="136"/>
  <c r="Q249" i="136"/>
  <c r="P249" i="136"/>
  <c r="N249" i="136"/>
  <c r="M249" i="136"/>
  <c r="L249" i="136"/>
  <c r="G249" i="136"/>
  <c r="F249" i="136"/>
  <c r="D249" i="136"/>
  <c r="C249" i="136"/>
  <c r="B249" i="136"/>
  <c r="R248" i="136"/>
  <c r="Q248" i="136"/>
  <c r="P248" i="136"/>
  <c r="N248" i="136"/>
  <c r="M248" i="136"/>
  <c r="L248" i="136"/>
  <c r="G248" i="136"/>
  <c r="F248" i="136"/>
  <c r="D248" i="136"/>
  <c r="C248" i="136"/>
  <c r="B248" i="136"/>
  <c r="R247" i="136"/>
  <c r="Q247" i="136"/>
  <c r="P247" i="136"/>
  <c r="N247" i="136"/>
  <c r="M247" i="136"/>
  <c r="L247" i="136"/>
  <c r="J247" i="136"/>
  <c r="G247" i="136"/>
  <c r="F247" i="136"/>
  <c r="D247" i="136"/>
  <c r="C247" i="136"/>
  <c r="B247" i="136"/>
  <c r="B246" i="136"/>
  <c r="N244" i="136"/>
  <c r="M244" i="136"/>
  <c r="L244" i="136"/>
  <c r="N243" i="136"/>
  <c r="M243" i="136"/>
  <c r="L243" i="136"/>
  <c r="N242" i="136"/>
  <c r="M242" i="136"/>
  <c r="L242" i="136"/>
  <c r="N241" i="136"/>
  <c r="M241" i="136"/>
  <c r="L241" i="136"/>
  <c r="N240" i="136"/>
  <c r="M240" i="136"/>
  <c r="L240" i="136"/>
  <c r="N239" i="136"/>
  <c r="M239" i="136"/>
  <c r="L239" i="136"/>
  <c r="R238" i="136"/>
  <c r="Q238" i="136"/>
  <c r="N238" i="136"/>
  <c r="M238" i="136"/>
  <c r="L238" i="136"/>
  <c r="J238" i="136"/>
  <c r="G238" i="136"/>
  <c r="D238" i="136"/>
  <c r="C238" i="136"/>
  <c r="B237" i="136"/>
  <c r="N235" i="136"/>
  <c r="M235" i="136"/>
  <c r="L235" i="136"/>
  <c r="N234" i="136"/>
  <c r="M234" i="136"/>
  <c r="L234" i="136"/>
  <c r="N233" i="136"/>
  <c r="M233" i="136"/>
  <c r="L233" i="136"/>
  <c r="N232" i="136"/>
  <c r="M232" i="136"/>
  <c r="L232" i="136"/>
  <c r="N231" i="136"/>
  <c r="M231" i="136"/>
  <c r="L231" i="136"/>
  <c r="N230" i="136"/>
  <c r="M230" i="136"/>
  <c r="L230" i="136"/>
  <c r="R229" i="136"/>
  <c r="Q229" i="136"/>
  <c r="N229" i="136"/>
  <c r="M229" i="136"/>
  <c r="L229" i="136"/>
  <c r="J229" i="136"/>
  <c r="G229" i="136"/>
  <c r="D229" i="136"/>
  <c r="C229" i="136"/>
  <c r="B228" i="136"/>
  <c r="N226" i="136"/>
  <c r="M226" i="136"/>
  <c r="L226" i="136"/>
  <c r="N225" i="136"/>
  <c r="M225" i="136"/>
  <c r="L225" i="136"/>
  <c r="N224" i="136"/>
  <c r="M224" i="136"/>
  <c r="L224" i="136"/>
  <c r="N223" i="136"/>
  <c r="M223" i="136"/>
  <c r="L223" i="136"/>
  <c r="N222" i="136"/>
  <c r="M222" i="136"/>
  <c r="L222" i="136"/>
  <c r="N221" i="136"/>
  <c r="M221" i="136"/>
  <c r="L221" i="136"/>
  <c r="R220" i="136"/>
  <c r="Q220" i="136"/>
  <c r="N220" i="136"/>
  <c r="M220" i="136"/>
  <c r="L220" i="136"/>
  <c r="J220" i="136"/>
  <c r="G220" i="136"/>
  <c r="D220" i="136"/>
  <c r="C220" i="136"/>
  <c r="B219" i="136"/>
  <c r="R217" i="136"/>
  <c r="Q217" i="136"/>
  <c r="P217" i="136"/>
  <c r="G217" i="136"/>
  <c r="F217" i="136"/>
  <c r="D217" i="136"/>
  <c r="C217" i="136"/>
  <c r="B217" i="136"/>
  <c r="R216" i="136"/>
  <c r="Q216" i="136"/>
  <c r="P216" i="136"/>
  <c r="G216" i="136"/>
  <c r="F216" i="136"/>
  <c r="D216" i="136"/>
  <c r="C216" i="136"/>
  <c r="B216" i="136"/>
  <c r="R215" i="136"/>
  <c r="Q215" i="136"/>
  <c r="P215" i="136"/>
  <c r="G215" i="136"/>
  <c r="F215" i="136"/>
  <c r="D215" i="136"/>
  <c r="C215" i="136"/>
  <c r="B215" i="136"/>
  <c r="R214" i="136"/>
  <c r="Q214" i="136"/>
  <c r="P214" i="136"/>
  <c r="G214" i="136"/>
  <c r="F214" i="136"/>
  <c r="D214" i="136"/>
  <c r="C214" i="136"/>
  <c r="B214" i="136"/>
  <c r="R213" i="136"/>
  <c r="Q213" i="136"/>
  <c r="P213" i="136"/>
  <c r="G213" i="136"/>
  <c r="F213" i="136"/>
  <c r="D213" i="136"/>
  <c r="C213" i="136"/>
  <c r="B213" i="136"/>
  <c r="R212" i="136"/>
  <c r="Q212" i="136"/>
  <c r="P212" i="136"/>
  <c r="G212" i="136"/>
  <c r="F212" i="136"/>
  <c r="D212" i="136"/>
  <c r="C212" i="136"/>
  <c r="B212" i="136"/>
  <c r="R211" i="136"/>
  <c r="Q211" i="136"/>
  <c r="P211" i="136"/>
  <c r="N211" i="136"/>
  <c r="M211" i="136"/>
  <c r="J211" i="136"/>
  <c r="G211" i="136"/>
  <c r="F211" i="136"/>
  <c r="D211" i="136"/>
  <c r="C211" i="136"/>
  <c r="B211" i="136"/>
  <c r="B210" i="136"/>
  <c r="R208" i="136"/>
  <c r="Q208" i="136"/>
  <c r="P208" i="136"/>
  <c r="G208" i="136"/>
  <c r="F208" i="136"/>
  <c r="D208" i="136"/>
  <c r="C208" i="136"/>
  <c r="B208" i="136"/>
  <c r="R207" i="136"/>
  <c r="Q207" i="136"/>
  <c r="P207" i="136"/>
  <c r="G207" i="136"/>
  <c r="F207" i="136"/>
  <c r="D207" i="136"/>
  <c r="C207" i="136"/>
  <c r="B207" i="136"/>
  <c r="R206" i="136"/>
  <c r="Q206" i="136"/>
  <c r="P206" i="136"/>
  <c r="G206" i="136"/>
  <c r="F206" i="136"/>
  <c r="D206" i="136"/>
  <c r="C206" i="136"/>
  <c r="B206" i="136"/>
  <c r="R205" i="136"/>
  <c r="Q205" i="136"/>
  <c r="P205" i="136"/>
  <c r="G205" i="136"/>
  <c r="F205" i="136"/>
  <c r="D205" i="136"/>
  <c r="C205" i="136"/>
  <c r="B205" i="136"/>
  <c r="R204" i="136"/>
  <c r="Q204" i="136"/>
  <c r="P204" i="136"/>
  <c r="G204" i="136"/>
  <c r="F204" i="136"/>
  <c r="D204" i="136"/>
  <c r="C204" i="136"/>
  <c r="B204" i="136"/>
  <c r="R203" i="136"/>
  <c r="Q203" i="136"/>
  <c r="P203" i="136"/>
  <c r="G203" i="136"/>
  <c r="F203" i="136"/>
  <c r="D203" i="136"/>
  <c r="C203" i="136"/>
  <c r="B203" i="136"/>
  <c r="R202" i="136"/>
  <c r="Q202" i="136"/>
  <c r="P202" i="136"/>
  <c r="N202" i="136"/>
  <c r="M202" i="136"/>
  <c r="J202" i="136"/>
  <c r="G202" i="136"/>
  <c r="F202" i="136"/>
  <c r="D202" i="136"/>
  <c r="C202" i="136"/>
  <c r="B202" i="136"/>
  <c r="B201" i="136"/>
  <c r="R199" i="136"/>
  <c r="Q199" i="136"/>
  <c r="P199" i="136"/>
  <c r="G199" i="136"/>
  <c r="F199" i="136"/>
  <c r="D199" i="136"/>
  <c r="C199" i="136"/>
  <c r="B199" i="136"/>
  <c r="R198" i="136"/>
  <c r="Q198" i="136"/>
  <c r="P198" i="136"/>
  <c r="G198" i="136"/>
  <c r="F198" i="136"/>
  <c r="D198" i="136"/>
  <c r="C198" i="136"/>
  <c r="B198" i="136"/>
  <c r="R197" i="136"/>
  <c r="Q197" i="136"/>
  <c r="P197" i="136"/>
  <c r="G197" i="136"/>
  <c r="F197" i="136"/>
  <c r="D197" i="136"/>
  <c r="C197" i="136"/>
  <c r="B197" i="136"/>
  <c r="R196" i="136"/>
  <c r="Q196" i="136"/>
  <c r="P196" i="136"/>
  <c r="G196" i="136"/>
  <c r="F196" i="136"/>
  <c r="D196" i="136"/>
  <c r="C196" i="136"/>
  <c r="B196" i="136"/>
  <c r="R195" i="136"/>
  <c r="Q195" i="136"/>
  <c r="P195" i="136"/>
  <c r="G195" i="136"/>
  <c r="F195" i="136"/>
  <c r="D195" i="136"/>
  <c r="C195" i="136"/>
  <c r="B195" i="136"/>
  <c r="R194" i="136"/>
  <c r="Q194" i="136"/>
  <c r="P194" i="136"/>
  <c r="G194" i="136"/>
  <c r="F194" i="136"/>
  <c r="D194" i="136"/>
  <c r="C194" i="136"/>
  <c r="B194" i="136"/>
  <c r="R193" i="136"/>
  <c r="Q193" i="136"/>
  <c r="P193" i="136"/>
  <c r="N193" i="136"/>
  <c r="M193" i="136"/>
  <c r="J193" i="136"/>
  <c r="G193" i="136"/>
  <c r="F193" i="136"/>
  <c r="D193" i="136"/>
  <c r="C193" i="136"/>
  <c r="B193" i="136"/>
  <c r="B192" i="136"/>
  <c r="R190" i="136"/>
  <c r="Q190" i="136"/>
  <c r="P190" i="136"/>
  <c r="N190" i="136"/>
  <c r="M190" i="136"/>
  <c r="L190" i="136"/>
  <c r="J190" i="136"/>
  <c r="I190" i="136"/>
  <c r="G190" i="136"/>
  <c r="F190" i="136"/>
  <c r="D190" i="136"/>
  <c r="C190" i="136"/>
  <c r="B190" i="136"/>
  <c r="R189" i="136"/>
  <c r="Q189" i="136"/>
  <c r="P189" i="136"/>
  <c r="N189" i="136"/>
  <c r="M189" i="136"/>
  <c r="L189" i="136"/>
  <c r="J189" i="136"/>
  <c r="I189" i="136"/>
  <c r="G189" i="136"/>
  <c r="F189" i="136"/>
  <c r="D189" i="136"/>
  <c r="C189" i="136"/>
  <c r="B189" i="136"/>
  <c r="R188" i="136"/>
  <c r="Q188" i="136"/>
  <c r="P188" i="136"/>
  <c r="N188" i="136"/>
  <c r="M188" i="136"/>
  <c r="L188" i="136"/>
  <c r="J188" i="136"/>
  <c r="I188" i="136"/>
  <c r="G188" i="136"/>
  <c r="F188" i="136"/>
  <c r="D188" i="136"/>
  <c r="C188" i="136"/>
  <c r="B188" i="136"/>
  <c r="R187" i="136"/>
  <c r="Q187" i="136"/>
  <c r="P187" i="136"/>
  <c r="N187" i="136"/>
  <c r="M187" i="136"/>
  <c r="L187" i="136"/>
  <c r="J187" i="136"/>
  <c r="I187" i="136"/>
  <c r="G187" i="136"/>
  <c r="F187" i="136"/>
  <c r="D187" i="136"/>
  <c r="C187" i="136"/>
  <c r="B187" i="136"/>
  <c r="R186" i="136"/>
  <c r="Q186" i="136"/>
  <c r="P186" i="136"/>
  <c r="N186" i="136"/>
  <c r="M186" i="136"/>
  <c r="L186" i="136"/>
  <c r="J186" i="136"/>
  <c r="I186" i="136"/>
  <c r="G186" i="136"/>
  <c r="F186" i="136"/>
  <c r="D186" i="136"/>
  <c r="C186" i="136"/>
  <c r="B186" i="136"/>
  <c r="R185" i="136"/>
  <c r="Q185" i="136"/>
  <c r="P185" i="136"/>
  <c r="N185" i="136"/>
  <c r="M185" i="136"/>
  <c r="L185" i="136"/>
  <c r="J185" i="136"/>
  <c r="I185" i="136"/>
  <c r="G185" i="136"/>
  <c r="F185" i="136"/>
  <c r="D185" i="136"/>
  <c r="C185" i="136"/>
  <c r="B185" i="136"/>
  <c r="R184" i="136"/>
  <c r="Q184" i="136"/>
  <c r="P184" i="136"/>
  <c r="N184" i="136"/>
  <c r="M184" i="136"/>
  <c r="L184" i="136"/>
  <c r="J184" i="136"/>
  <c r="I184" i="136"/>
  <c r="G184" i="136"/>
  <c r="F184" i="136"/>
  <c r="D184" i="136"/>
  <c r="C184" i="136"/>
  <c r="B184" i="136"/>
  <c r="B183" i="136"/>
  <c r="R181" i="136"/>
  <c r="Q181" i="136"/>
  <c r="P181" i="136"/>
  <c r="N181" i="136"/>
  <c r="M181" i="136"/>
  <c r="L181" i="136"/>
  <c r="J181" i="136"/>
  <c r="I181" i="136"/>
  <c r="G181" i="136"/>
  <c r="F181" i="136"/>
  <c r="D181" i="136"/>
  <c r="C181" i="136"/>
  <c r="B181" i="136"/>
  <c r="R180" i="136"/>
  <c r="Q180" i="136"/>
  <c r="P180" i="136"/>
  <c r="N180" i="136"/>
  <c r="M180" i="136"/>
  <c r="L180" i="136"/>
  <c r="J180" i="136"/>
  <c r="I180" i="136"/>
  <c r="G180" i="136"/>
  <c r="F180" i="136"/>
  <c r="D180" i="136"/>
  <c r="C180" i="136"/>
  <c r="B180" i="136"/>
  <c r="R179" i="136"/>
  <c r="Q179" i="136"/>
  <c r="P179" i="136"/>
  <c r="N179" i="136"/>
  <c r="M179" i="136"/>
  <c r="L179" i="136"/>
  <c r="J179" i="136"/>
  <c r="I179" i="136"/>
  <c r="G179" i="136"/>
  <c r="F179" i="136"/>
  <c r="D179" i="136"/>
  <c r="C179" i="136"/>
  <c r="B179" i="136"/>
  <c r="R178" i="136"/>
  <c r="Q178" i="136"/>
  <c r="P178" i="136"/>
  <c r="N178" i="136"/>
  <c r="M178" i="136"/>
  <c r="L178" i="136"/>
  <c r="J178" i="136"/>
  <c r="I178" i="136"/>
  <c r="G178" i="136"/>
  <c r="F178" i="136"/>
  <c r="D178" i="136"/>
  <c r="C178" i="136"/>
  <c r="B178" i="136"/>
  <c r="R177" i="136"/>
  <c r="Q177" i="136"/>
  <c r="P177" i="136"/>
  <c r="N177" i="136"/>
  <c r="M177" i="136"/>
  <c r="L177" i="136"/>
  <c r="J177" i="136"/>
  <c r="I177" i="136"/>
  <c r="G177" i="136"/>
  <c r="F177" i="136"/>
  <c r="D177" i="136"/>
  <c r="C177" i="136"/>
  <c r="B177" i="136"/>
  <c r="R176" i="136"/>
  <c r="Q176" i="136"/>
  <c r="P176" i="136"/>
  <c r="N176" i="136"/>
  <c r="M176" i="136"/>
  <c r="L176" i="136"/>
  <c r="J176" i="136"/>
  <c r="I176" i="136"/>
  <c r="G176" i="136"/>
  <c r="F176" i="136"/>
  <c r="D176" i="136"/>
  <c r="C176" i="136"/>
  <c r="B176" i="136"/>
  <c r="R175" i="136"/>
  <c r="Q175" i="136"/>
  <c r="P175" i="136"/>
  <c r="N175" i="136"/>
  <c r="M175" i="136"/>
  <c r="L175" i="136"/>
  <c r="J175" i="136"/>
  <c r="I175" i="136"/>
  <c r="G175" i="136"/>
  <c r="F175" i="136"/>
  <c r="D175" i="136"/>
  <c r="C175" i="136"/>
  <c r="B175" i="136"/>
  <c r="B174" i="136"/>
  <c r="R172" i="136"/>
  <c r="Q172" i="136"/>
  <c r="P172" i="136"/>
  <c r="N172" i="136"/>
  <c r="M172" i="136"/>
  <c r="L172" i="136"/>
  <c r="J172" i="136"/>
  <c r="I172" i="136"/>
  <c r="G172" i="136"/>
  <c r="F172" i="136"/>
  <c r="D172" i="136"/>
  <c r="C172" i="136"/>
  <c r="B172" i="136"/>
  <c r="R171" i="136"/>
  <c r="Q171" i="136"/>
  <c r="P171" i="136"/>
  <c r="N171" i="136"/>
  <c r="M171" i="136"/>
  <c r="L171" i="136"/>
  <c r="J171" i="136"/>
  <c r="I171" i="136"/>
  <c r="G171" i="136"/>
  <c r="F171" i="136"/>
  <c r="D171" i="136"/>
  <c r="C171" i="136"/>
  <c r="B171" i="136"/>
  <c r="R170" i="136"/>
  <c r="Q170" i="136"/>
  <c r="P170" i="136"/>
  <c r="N170" i="136"/>
  <c r="M170" i="136"/>
  <c r="L170" i="136"/>
  <c r="J170" i="136"/>
  <c r="I170" i="136"/>
  <c r="G170" i="136"/>
  <c r="F170" i="136"/>
  <c r="D170" i="136"/>
  <c r="C170" i="136"/>
  <c r="B170" i="136"/>
  <c r="R169" i="136"/>
  <c r="Q169" i="136"/>
  <c r="P169" i="136"/>
  <c r="N169" i="136"/>
  <c r="M169" i="136"/>
  <c r="L169" i="136"/>
  <c r="J169" i="136"/>
  <c r="I169" i="136"/>
  <c r="G169" i="136"/>
  <c r="F169" i="136"/>
  <c r="D169" i="136"/>
  <c r="C169" i="136"/>
  <c r="B169" i="136"/>
  <c r="R168" i="136"/>
  <c r="Q168" i="136"/>
  <c r="P168" i="136"/>
  <c r="N168" i="136"/>
  <c r="M168" i="136"/>
  <c r="L168" i="136"/>
  <c r="J168" i="136"/>
  <c r="I168" i="136"/>
  <c r="G168" i="136"/>
  <c r="F168" i="136"/>
  <c r="D168" i="136"/>
  <c r="C168" i="136"/>
  <c r="B168" i="136"/>
  <c r="R167" i="136"/>
  <c r="Q167" i="136"/>
  <c r="P167" i="136"/>
  <c r="N167" i="136"/>
  <c r="M167" i="136"/>
  <c r="L167" i="136"/>
  <c r="J167" i="136"/>
  <c r="I167" i="136"/>
  <c r="G167" i="136"/>
  <c r="F167" i="136"/>
  <c r="D167" i="136"/>
  <c r="C167" i="136"/>
  <c r="B167" i="136"/>
  <c r="R166" i="136"/>
  <c r="Q166" i="136"/>
  <c r="P166" i="136"/>
  <c r="N166" i="136"/>
  <c r="M166" i="136"/>
  <c r="L166" i="136"/>
  <c r="J166" i="136"/>
  <c r="I166" i="136"/>
  <c r="G166" i="136"/>
  <c r="F166" i="136"/>
  <c r="D166" i="136"/>
  <c r="C166" i="136"/>
  <c r="B166" i="136"/>
  <c r="B165" i="136"/>
  <c r="R163" i="136"/>
  <c r="Q163" i="136"/>
  <c r="P163" i="136"/>
  <c r="G163" i="136"/>
  <c r="F163" i="136"/>
  <c r="D163" i="136"/>
  <c r="C163" i="136"/>
  <c r="B163" i="136"/>
  <c r="R162" i="136"/>
  <c r="Q162" i="136"/>
  <c r="P162" i="136"/>
  <c r="G162" i="136"/>
  <c r="F162" i="136"/>
  <c r="D162" i="136"/>
  <c r="C162" i="136"/>
  <c r="B162" i="136"/>
  <c r="R161" i="136"/>
  <c r="Q161" i="136"/>
  <c r="P161" i="136"/>
  <c r="G161" i="136"/>
  <c r="F161" i="136"/>
  <c r="D161" i="136"/>
  <c r="C161" i="136"/>
  <c r="B161" i="136"/>
  <c r="R160" i="136"/>
  <c r="Q160" i="136"/>
  <c r="P160" i="136"/>
  <c r="G160" i="136"/>
  <c r="F160" i="136"/>
  <c r="D160" i="136"/>
  <c r="C160" i="136"/>
  <c r="B160" i="136"/>
  <c r="R159" i="136"/>
  <c r="Q159" i="136"/>
  <c r="P159" i="136"/>
  <c r="G159" i="136"/>
  <c r="F159" i="136"/>
  <c r="D159" i="136"/>
  <c r="C159" i="136"/>
  <c r="B159" i="136"/>
  <c r="R158" i="136"/>
  <c r="Q158" i="136"/>
  <c r="P158" i="136"/>
  <c r="G158" i="136"/>
  <c r="F158" i="136"/>
  <c r="D158" i="136"/>
  <c r="C158" i="136"/>
  <c r="B158" i="136"/>
  <c r="R157" i="136"/>
  <c r="Q157" i="136"/>
  <c r="P157" i="136"/>
  <c r="N157" i="136"/>
  <c r="M157" i="136"/>
  <c r="J157" i="136"/>
  <c r="G157" i="136"/>
  <c r="F157" i="136"/>
  <c r="D157" i="136"/>
  <c r="C157" i="136"/>
  <c r="B157" i="136"/>
  <c r="B156" i="136"/>
  <c r="R154" i="136"/>
  <c r="Q154" i="136"/>
  <c r="P154" i="136"/>
  <c r="N154" i="136"/>
  <c r="M154" i="136"/>
  <c r="L154" i="136"/>
  <c r="G154" i="136"/>
  <c r="F154" i="136"/>
  <c r="D154" i="136"/>
  <c r="C154" i="136"/>
  <c r="B154" i="136"/>
  <c r="R153" i="136"/>
  <c r="Q153" i="136"/>
  <c r="P153" i="136"/>
  <c r="N153" i="136"/>
  <c r="M153" i="136"/>
  <c r="L153" i="136"/>
  <c r="G153" i="136"/>
  <c r="F153" i="136"/>
  <c r="D153" i="136"/>
  <c r="C153" i="136"/>
  <c r="B153" i="136"/>
  <c r="R152" i="136"/>
  <c r="Q152" i="136"/>
  <c r="P152" i="136"/>
  <c r="N152" i="136"/>
  <c r="M152" i="136"/>
  <c r="L152" i="136"/>
  <c r="G152" i="136"/>
  <c r="F152" i="136"/>
  <c r="D152" i="136"/>
  <c r="C152" i="136"/>
  <c r="B152" i="136"/>
  <c r="R151" i="136"/>
  <c r="Q151" i="136"/>
  <c r="P151" i="136"/>
  <c r="N151" i="136"/>
  <c r="M151" i="136"/>
  <c r="L151" i="136"/>
  <c r="G151" i="136"/>
  <c r="F151" i="136"/>
  <c r="D151" i="136"/>
  <c r="C151" i="136"/>
  <c r="B151" i="136"/>
  <c r="R150" i="136"/>
  <c r="Q150" i="136"/>
  <c r="P150" i="136"/>
  <c r="N150" i="136"/>
  <c r="M150" i="136"/>
  <c r="L150" i="136"/>
  <c r="G150" i="136"/>
  <c r="F150" i="136"/>
  <c r="D150" i="136"/>
  <c r="C150" i="136"/>
  <c r="B150" i="136"/>
  <c r="R149" i="136"/>
  <c r="Q149" i="136"/>
  <c r="P149" i="136"/>
  <c r="N149" i="136"/>
  <c r="M149" i="136"/>
  <c r="L149" i="136"/>
  <c r="G149" i="136"/>
  <c r="F149" i="136"/>
  <c r="D149" i="136"/>
  <c r="C149" i="136"/>
  <c r="B149" i="136"/>
  <c r="R148" i="136"/>
  <c r="Q148" i="136"/>
  <c r="P148" i="136"/>
  <c r="N148" i="136"/>
  <c r="M148" i="136"/>
  <c r="L148" i="136"/>
  <c r="J148" i="136"/>
  <c r="G148" i="136"/>
  <c r="F148" i="136"/>
  <c r="D148" i="136"/>
  <c r="C148" i="136"/>
  <c r="B148" i="136"/>
  <c r="B147" i="136"/>
  <c r="R145" i="136"/>
  <c r="Q145" i="136"/>
  <c r="P145" i="136"/>
  <c r="N145" i="136"/>
  <c r="M145" i="136"/>
  <c r="L145" i="136"/>
  <c r="G145" i="136"/>
  <c r="F145" i="136"/>
  <c r="D145" i="136"/>
  <c r="C145" i="136"/>
  <c r="B145" i="136"/>
  <c r="R144" i="136"/>
  <c r="Q144" i="136"/>
  <c r="P144" i="136"/>
  <c r="N144" i="136"/>
  <c r="M144" i="136"/>
  <c r="L144" i="136"/>
  <c r="G144" i="136"/>
  <c r="F144" i="136"/>
  <c r="D144" i="136"/>
  <c r="C144" i="136"/>
  <c r="B144" i="136"/>
  <c r="R143" i="136"/>
  <c r="Q143" i="136"/>
  <c r="P143" i="136"/>
  <c r="N143" i="136"/>
  <c r="M143" i="136"/>
  <c r="L143" i="136"/>
  <c r="G143" i="136"/>
  <c r="F143" i="136"/>
  <c r="D143" i="136"/>
  <c r="C143" i="136"/>
  <c r="B143" i="136"/>
  <c r="R142" i="136"/>
  <c r="Q142" i="136"/>
  <c r="P142" i="136"/>
  <c r="N142" i="136"/>
  <c r="M142" i="136"/>
  <c r="L142" i="136"/>
  <c r="G142" i="136"/>
  <c r="F142" i="136"/>
  <c r="D142" i="136"/>
  <c r="C142" i="136"/>
  <c r="B142" i="136"/>
  <c r="R141" i="136"/>
  <c r="Q141" i="136"/>
  <c r="P141" i="136"/>
  <c r="N141" i="136"/>
  <c r="M141" i="136"/>
  <c r="L141" i="136"/>
  <c r="G141" i="136"/>
  <c r="F141" i="136"/>
  <c r="D141" i="136"/>
  <c r="C141" i="136"/>
  <c r="B141" i="136"/>
  <c r="R140" i="136"/>
  <c r="Q140" i="136"/>
  <c r="P140" i="136"/>
  <c r="N140" i="136"/>
  <c r="M140" i="136"/>
  <c r="L140" i="136"/>
  <c r="G140" i="136"/>
  <c r="F140" i="136"/>
  <c r="D140" i="136"/>
  <c r="C140" i="136"/>
  <c r="B140" i="136"/>
  <c r="R139" i="136"/>
  <c r="Q139" i="136"/>
  <c r="P139" i="136"/>
  <c r="N139" i="136"/>
  <c r="M139" i="136"/>
  <c r="L139" i="136"/>
  <c r="J139" i="136"/>
  <c r="G139" i="136"/>
  <c r="F139" i="136"/>
  <c r="D139" i="136"/>
  <c r="C139" i="136"/>
  <c r="B139" i="136"/>
  <c r="B138" i="136"/>
  <c r="R136" i="136"/>
  <c r="Q136" i="136"/>
  <c r="P136" i="136"/>
  <c r="N136" i="136"/>
  <c r="M136" i="136"/>
  <c r="L136" i="136"/>
  <c r="G136" i="136"/>
  <c r="F136" i="136"/>
  <c r="D136" i="136"/>
  <c r="C136" i="136"/>
  <c r="B136" i="136"/>
  <c r="R135" i="136"/>
  <c r="Q135" i="136"/>
  <c r="P135" i="136"/>
  <c r="N135" i="136"/>
  <c r="M135" i="136"/>
  <c r="L135" i="136"/>
  <c r="G135" i="136"/>
  <c r="F135" i="136"/>
  <c r="D135" i="136"/>
  <c r="C135" i="136"/>
  <c r="B135" i="136"/>
  <c r="R134" i="136"/>
  <c r="Q134" i="136"/>
  <c r="P134" i="136"/>
  <c r="N134" i="136"/>
  <c r="M134" i="136"/>
  <c r="L134" i="136"/>
  <c r="G134" i="136"/>
  <c r="F134" i="136"/>
  <c r="D134" i="136"/>
  <c r="C134" i="136"/>
  <c r="B134" i="136"/>
  <c r="R133" i="136"/>
  <c r="Q133" i="136"/>
  <c r="P133" i="136"/>
  <c r="N133" i="136"/>
  <c r="M133" i="136"/>
  <c r="L133" i="136"/>
  <c r="G133" i="136"/>
  <c r="F133" i="136"/>
  <c r="D133" i="136"/>
  <c r="C133" i="136"/>
  <c r="B133" i="136"/>
  <c r="R132" i="136"/>
  <c r="Q132" i="136"/>
  <c r="P132" i="136"/>
  <c r="N132" i="136"/>
  <c r="M132" i="136"/>
  <c r="L132" i="136"/>
  <c r="G132" i="136"/>
  <c r="F132" i="136"/>
  <c r="D132" i="136"/>
  <c r="C132" i="136"/>
  <c r="B132" i="136"/>
  <c r="R131" i="136"/>
  <c r="Q131" i="136"/>
  <c r="P131" i="136"/>
  <c r="N131" i="136"/>
  <c r="M131" i="136"/>
  <c r="L131" i="136"/>
  <c r="G131" i="136"/>
  <c r="F131" i="136"/>
  <c r="D131" i="136"/>
  <c r="C131" i="136"/>
  <c r="B131" i="136"/>
  <c r="R130" i="136"/>
  <c r="Q130" i="136"/>
  <c r="P130" i="136"/>
  <c r="N130" i="136"/>
  <c r="M130" i="136"/>
  <c r="L130" i="136"/>
  <c r="J130" i="136"/>
  <c r="G130" i="136"/>
  <c r="F130" i="136"/>
  <c r="D130" i="136"/>
  <c r="C130" i="136"/>
  <c r="B130" i="136"/>
  <c r="B129" i="136"/>
  <c r="E128" i="136"/>
  <c r="N127" i="136"/>
  <c r="M127" i="136"/>
  <c r="L127" i="136"/>
  <c r="E127" i="136"/>
  <c r="N126" i="136"/>
  <c r="M126" i="136"/>
  <c r="L126" i="136"/>
  <c r="E126" i="136"/>
  <c r="N125" i="136"/>
  <c r="M125" i="136"/>
  <c r="L125" i="136"/>
  <c r="E125" i="136"/>
  <c r="N124" i="136"/>
  <c r="M124" i="136"/>
  <c r="L124" i="136"/>
  <c r="E124" i="136"/>
  <c r="N123" i="136"/>
  <c r="M123" i="136"/>
  <c r="L123" i="136"/>
  <c r="E123" i="136"/>
  <c r="N122" i="136"/>
  <c r="M122" i="136"/>
  <c r="L122" i="136"/>
  <c r="E122" i="136"/>
  <c r="R121" i="136"/>
  <c r="Q121" i="136"/>
  <c r="N121" i="136"/>
  <c r="M121" i="136"/>
  <c r="L121" i="136"/>
  <c r="J121" i="136"/>
  <c r="G121" i="136"/>
  <c r="E121" i="136"/>
  <c r="D121" i="136"/>
  <c r="C121" i="136"/>
  <c r="B120" i="136"/>
  <c r="E119" i="136"/>
  <c r="R118" i="136"/>
  <c r="Q118" i="136"/>
  <c r="P118" i="136"/>
  <c r="G118" i="136"/>
  <c r="F118" i="136"/>
  <c r="E118" i="136"/>
  <c r="D118" i="136"/>
  <c r="C118" i="136"/>
  <c r="B118" i="136"/>
  <c r="R117" i="136"/>
  <c r="Q117" i="136"/>
  <c r="P117" i="136"/>
  <c r="G117" i="136"/>
  <c r="F117" i="136"/>
  <c r="E117" i="136"/>
  <c r="D117" i="136"/>
  <c r="C117" i="136"/>
  <c r="B117" i="136"/>
  <c r="R116" i="136"/>
  <c r="Q116" i="136"/>
  <c r="P116" i="136"/>
  <c r="G116" i="136"/>
  <c r="F116" i="136"/>
  <c r="E116" i="136"/>
  <c r="D116" i="136"/>
  <c r="C116" i="136"/>
  <c r="B116" i="136"/>
  <c r="R115" i="136"/>
  <c r="Q115" i="136"/>
  <c r="P115" i="136"/>
  <c r="G115" i="136"/>
  <c r="F115" i="136"/>
  <c r="E115" i="136"/>
  <c r="D115" i="136"/>
  <c r="C115" i="136"/>
  <c r="B115" i="136"/>
  <c r="R114" i="136"/>
  <c r="Q114" i="136"/>
  <c r="P114" i="136"/>
  <c r="G114" i="136"/>
  <c r="F114" i="136"/>
  <c r="E114" i="136"/>
  <c r="D114" i="136"/>
  <c r="C114" i="136"/>
  <c r="B114" i="136"/>
  <c r="R113" i="136"/>
  <c r="Q113" i="136"/>
  <c r="P113" i="136"/>
  <c r="G113" i="136"/>
  <c r="F113" i="136"/>
  <c r="E113" i="136"/>
  <c r="D113" i="136"/>
  <c r="C113" i="136"/>
  <c r="B113" i="136"/>
  <c r="R112" i="136"/>
  <c r="Q112" i="136"/>
  <c r="P112" i="136"/>
  <c r="N112" i="136"/>
  <c r="M112" i="136"/>
  <c r="J112" i="136"/>
  <c r="G112" i="136"/>
  <c r="F112" i="136"/>
  <c r="E112" i="136"/>
  <c r="D112" i="136"/>
  <c r="C112" i="136"/>
  <c r="B112" i="136"/>
  <c r="B111" i="136"/>
  <c r="R109" i="136"/>
  <c r="Q109" i="136"/>
  <c r="P109" i="136"/>
  <c r="G109" i="136"/>
  <c r="F109" i="136"/>
  <c r="E109" i="136"/>
  <c r="D109" i="136"/>
  <c r="C109" i="136"/>
  <c r="B109" i="136"/>
  <c r="R108" i="136"/>
  <c r="Q108" i="136"/>
  <c r="P108" i="136"/>
  <c r="G108" i="136"/>
  <c r="F108" i="136"/>
  <c r="E108" i="136"/>
  <c r="D108" i="136"/>
  <c r="C108" i="136"/>
  <c r="B108" i="136"/>
  <c r="R107" i="136"/>
  <c r="Q107" i="136"/>
  <c r="P107" i="136"/>
  <c r="G107" i="136"/>
  <c r="F107" i="136"/>
  <c r="E107" i="136"/>
  <c r="D107" i="136"/>
  <c r="C107" i="136"/>
  <c r="B107" i="136"/>
  <c r="R106" i="136"/>
  <c r="Q106" i="136"/>
  <c r="P106" i="136"/>
  <c r="G106" i="136"/>
  <c r="F106" i="136"/>
  <c r="E106" i="136"/>
  <c r="D106" i="136"/>
  <c r="C106" i="136"/>
  <c r="B106" i="136"/>
  <c r="R105" i="136"/>
  <c r="Q105" i="136"/>
  <c r="P105" i="136"/>
  <c r="G105" i="136"/>
  <c r="F105" i="136"/>
  <c r="E105" i="136"/>
  <c r="D105" i="136"/>
  <c r="C105" i="136"/>
  <c r="B105" i="136"/>
  <c r="R104" i="136"/>
  <c r="Q104" i="136"/>
  <c r="P104" i="136"/>
  <c r="G104" i="136"/>
  <c r="F104" i="136"/>
  <c r="E104" i="136"/>
  <c r="D104" i="136"/>
  <c r="C104" i="136"/>
  <c r="B104" i="136"/>
  <c r="R103" i="136"/>
  <c r="Q103" i="136"/>
  <c r="P103" i="136"/>
  <c r="N103" i="136"/>
  <c r="M103" i="136"/>
  <c r="J103" i="136"/>
  <c r="G103" i="136"/>
  <c r="F103" i="136"/>
  <c r="E103" i="136"/>
  <c r="D103" i="136"/>
  <c r="C103" i="136"/>
  <c r="B103" i="136"/>
  <c r="B102" i="136"/>
  <c r="E101" i="136"/>
  <c r="R100" i="136"/>
  <c r="Q100" i="136"/>
  <c r="P100" i="136"/>
  <c r="G100" i="136"/>
  <c r="F100" i="136"/>
  <c r="E100" i="136"/>
  <c r="D100" i="136"/>
  <c r="C100" i="136"/>
  <c r="B100" i="136"/>
  <c r="R99" i="136"/>
  <c r="Q99" i="136"/>
  <c r="P99" i="136"/>
  <c r="G99" i="136"/>
  <c r="F99" i="136"/>
  <c r="E99" i="136"/>
  <c r="D99" i="136"/>
  <c r="C99" i="136"/>
  <c r="B99" i="136"/>
  <c r="R98" i="136"/>
  <c r="Q98" i="136"/>
  <c r="P98" i="136"/>
  <c r="G98" i="136"/>
  <c r="F98" i="136"/>
  <c r="E98" i="136"/>
  <c r="D98" i="136"/>
  <c r="C98" i="136"/>
  <c r="B98" i="136"/>
  <c r="R97" i="136"/>
  <c r="Q97" i="136"/>
  <c r="P97" i="136"/>
  <c r="G97" i="136"/>
  <c r="F97" i="136"/>
  <c r="E97" i="136"/>
  <c r="D97" i="136"/>
  <c r="C97" i="136"/>
  <c r="B97" i="136"/>
  <c r="R96" i="136"/>
  <c r="Q96" i="136"/>
  <c r="P96" i="136"/>
  <c r="G96" i="136"/>
  <c r="F96" i="136"/>
  <c r="E96" i="136"/>
  <c r="D96" i="136"/>
  <c r="C96" i="136"/>
  <c r="B96" i="136"/>
  <c r="R95" i="136"/>
  <c r="Q95" i="136"/>
  <c r="P95" i="136"/>
  <c r="G95" i="136"/>
  <c r="F95" i="136"/>
  <c r="E95" i="136"/>
  <c r="D95" i="136"/>
  <c r="C95" i="136"/>
  <c r="B95" i="136"/>
  <c r="R94" i="136"/>
  <c r="Q94" i="136"/>
  <c r="P94" i="136"/>
  <c r="N94" i="136"/>
  <c r="M94" i="136"/>
  <c r="J94" i="136"/>
  <c r="G94" i="136"/>
  <c r="F94" i="136"/>
  <c r="E94" i="136"/>
  <c r="D94" i="136"/>
  <c r="C94" i="136"/>
  <c r="B94" i="136"/>
  <c r="B93" i="136"/>
  <c r="E92" i="136"/>
  <c r="R91" i="136"/>
  <c r="Q91" i="136"/>
  <c r="P91" i="136"/>
  <c r="G91" i="136"/>
  <c r="F91" i="136"/>
  <c r="E91" i="136"/>
  <c r="D91" i="136"/>
  <c r="C91" i="136"/>
  <c r="B91" i="136"/>
  <c r="R90" i="136"/>
  <c r="Q90" i="136"/>
  <c r="P90" i="136"/>
  <c r="G90" i="136"/>
  <c r="F90" i="136"/>
  <c r="E90" i="136"/>
  <c r="D90" i="136"/>
  <c r="C90" i="136"/>
  <c r="B90" i="136"/>
  <c r="R89" i="136"/>
  <c r="Q89" i="136"/>
  <c r="P89" i="136"/>
  <c r="G89" i="136"/>
  <c r="F89" i="136"/>
  <c r="E89" i="136"/>
  <c r="D89" i="136"/>
  <c r="C89" i="136"/>
  <c r="B89" i="136"/>
  <c r="R88" i="136"/>
  <c r="Q88" i="136"/>
  <c r="P88" i="136"/>
  <c r="G88" i="136"/>
  <c r="F88" i="136"/>
  <c r="E88" i="136"/>
  <c r="D88" i="136"/>
  <c r="C88" i="136"/>
  <c r="B88" i="136"/>
  <c r="R87" i="136"/>
  <c r="Q87" i="136"/>
  <c r="P87" i="136"/>
  <c r="G87" i="136"/>
  <c r="F87" i="136"/>
  <c r="E87" i="136"/>
  <c r="D87" i="136"/>
  <c r="C87" i="136"/>
  <c r="B87" i="136"/>
  <c r="R86" i="136"/>
  <c r="Q86" i="136"/>
  <c r="P86" i="136"/>
  <c r="G86" i="136"/>
  <c r="F86" i="136"/>
  <c r="E86" i="136"/>
  <c r="D86" i="136"/>
  <c r="C86" i="136"/>
  <c r="B86" i="136"/>
  <c r="R85" i="136"/>
  <c r="Q85" i="136"/>
  <c r="P85" i="136"/>
  <c r="N85" i="136"/>
  <c r="M85" i="136"/>
  <c r="J85" i="136"/>
  <c r="G85" i="136"/>
  <c r="F85" i="136"/>
  <c r="E85" i="136"/>
  <c r="D85" i="136"/>
  <c r="C85" i="136"/>
  <c r="B85" i="136"/>
  <c r="B84" i="136"/>
  <c r="E83" i="136"/>
  <c r="J82" i="136"/>
  <c r="I82" i="136"/>
  <c r="J81" i="136"/>
  <c r="I81" i="136"/>
  <c r="J80" i="136"/>
  <c r="I80" i="136"/>
  <c r="J79" i="136"/>
  <c r="I79" i="136"/>
  <c r="J78" i="136"/>
  <c r="I78" i="136"/>
  <c r="J77" i="136"/>
  <c r="I77" i="136"/>
  <c r="R76" i="136"/>
  <c r="Q76" i="136"/>
  <c r="N76" i="136"/>
  <c r="M76" i="136"/>
  <c r="J76" i="136"/>
  <c r="I76" i="136"/>
  <c r="G76" i="136"/>
  <c r="D76" i="136"/>
  <c r="C76" i="136"/>
  <c r="B75" i="136"/>
  <c r="E74" i="136"/>
  <c r="R73" i="136"/>
  <c r="Q73" i="136"/>
  <c r="P73" i="136"/>
  <c r="N73" i="136"/>
  <c r="M73" i="136"/>
  <c r="L73" i="136"/>
  <c r="J73" i="136"/>
  <c r="I73" i="136"/>
  <c r="G73" i="136"/>
  <c r="F73" i="136"/>
  <c r="E73" i="136"/>
  <c r="D73" i="136"/>
  <c r="C73" i="136"/>
  <c r="B73" i="136"/>
  <c r="R72" i="136"/>
  <c r="Q72" i="136"/>
  <c r="P72" i="136"/>
  <c r="N72" i="136"/>
  <c r="M72" i="136"/>
  <c r="L72" i="136"/>
  <c r="J72" i="136"/>
  <c r="I72" i="136"/>
  <c r="G72" i="136"/>
  <c r="F72" i="136"/>
  <c r="E72" i="136"/>
  <c r="D72" i="136"/>
  <c r="C72" i="136"/>
  <c r="B72" i="136"/>
  <c r="R71" i="136"/>
  <c r="Q71" i="136"/>
  <c r="P71" i="136"/>
  <c r="N71" i="136"/>
  <c r="M71" i="136"/>
  <c r="L71" i="136"/>
  <c r="J71" i="136"/>
  <c r="I71" i="136"/>
  <c r="G71" i="136"/>
  <c r="F71" i="136"/>
  <c r="E71" i="136"/>
  <c r="D71" i="136"/>
  <c r="C71" i="136"/>
  <c r="B71" i="136"/>
  <c r="R70" i="136"/>
  <c r="Q70" i="136"/>
  <c r="P70" i="136"/>
  <c r="N70" i="136"/>
  <c r="M70" i="136"/>
  <c r="L70" i="136"/>
  <c r="J70" i="136"/>
  <c r="I70" i="136"/>
  <c r="G70" i="136"/>
  <c r="F70" i="136"/>
  <c r="E70" i="136"/>
  <c r="D70" i="136"/>
  <c r="C70" i="136"/>
  <c r="B70" i="136"/>
  <c r="R69" i="136"/>
  <c r="Q69" i="136"/>
  <c r="P69" i="136"/>
  <c r="N69" i="136"/>
  <c r="M69" i="136"/>
  <c r="L69" i="136"/>
  <c r="J69" i="136"/>
  <c r="I69" i="136"/>
  <c r="G69" i="136"/>
  <c r="F69" i="136"/>
  <c r="E69" i="136"/>
  <c r="D69" i="136"/>
  <c r="C69" i="136"/>
  <c r="B69" i="136"/>
  <c r="R68" i="136"/>
  <c r="Q68" i="136"/>
  <c r="P68" i="136"/>
  <c r="N68" i="136"/>
  <c r="M68" i="136"/>
  <c r="L68" i="136"/>
  <c r="J68" i="136"/>
  <c r="I68" i="136"/>
  <c r="G68" i="136"/>
  <c r="F68" i="136"/>
  <c r="E68" i="136"/>
  <c r="D68" i="136"/>
  <c r="C68" i="136"/>
  <c r="B68" i="136"/>
  <c r="R67" i="136"/>
  <c r="Q67" i="136"/>
  <c r="P67" i="136"/>
  <c r="N67" i="136"/>
  <c r="M67" i="136"/>
  <c r="L67" i="136"/>
  <c r="J67" i="136"/>
  <c r="G67" i="136"/>
  <c r="F67" i="136"/>
  <c r="E67" i="136"/>
  <c r="D67" i="136"/>
  <c r="C67" i="136"/>
  <c r="B67" i="136"/>
  <c r="E66" i="136"/>
  <c r="B66" i="136"/>
  <c r="E65" i="136"/>
  <c r="N64" i="136"/>
  <c r="M64" i="136"/>
  <c r="L64" i="136"/>
  <c r="E64" i="136"/>
  <c r="N63" i="136"/>
  <c r="M63" i="136"/>
  <c r="L63" i="136"/>
  <c r="E63" i="136"/>
  <c r="N62" i="136"/>
  <c r="M62" i="136"/>
  <c r="L62" i="136"/>
  <c r="N61" i="136"/>
  <c r="M61" i="136"/>
  <c r="L61" i="136"/>
  <c r="N60" i="136"/>
  <c r="M60" i="136"/>
  <c r="L60" i="136"/>
  <c r="N59" i="136"/>
  <c r="M59" i="136"/>
  <c r="L59" i="136"/>
  <c r="R58" i="136"/>
  <c r="Q58" i="136"/>
  <c r="N58" i="136"/>
  <c r="M58" i="136"/>
  <c r="L58" i="136"/>
  <c r="J58" i="136"/>
  <c r="G58" i="136"/>
  <c r="D58" i="136"/>
  <c r="C58" i="136"/>
  <c r="B57" i="136"/>
  <c r="N55" i="136"/>
  <c r="M55" i="136"/>
  <c r="L55" i="136"/>
  <c r="J55" i="136"/>
  <c r="I55" i="136"/>
  <c r="N54" i="136"/>
  <c r="M54" i="136"/>
  <c r="L54" i="136"/>
  <c r="J54" i="136"/>
  <c r="I54" i="136"/>
  <c r="N53" i="136"/>
  <c r="M53" i="136"/>
  <c r="L53" i="136"/>
  <c r="J53" i="136"/>
  <c r="I53" i="136"/>
  <c r="N52" i="136"/>
  <c r="M52" i="136"/>
  <c r="L52" i="136"/>
  <c r="J52" i="136"/>
  <c r="I52" i="136"/>
  <c r="N51" i="136"/>
  <c r="M51" i="136"/>
  <c r="L51" i="136"/>
  <c r="J51" i="136"/>
  <c r="I51" i="136"/>
  <c r="N50" i="136"/>
  <c r="M50" i="136"/>
  <c r="L50" i="136"/>
  <c r="J50" i="136"/>
  <c r="I50" i="136"/>
  <c r="R49" i="136"/>
  <c r="Q49" i="136"/>
  <c r="N49" i="136"/>
  <c r="M49" i="136"/>
  <c r="L49" i="136"/>
  <c r="J49" i="136"/>
  <c r="G49" i="136"/>
  <c r="D49" i="136"/>
  <c r="C49" i="136"/>
  <c r="B48" i="136"/>
  <c r="E47" i="136"/>
  <c r="R46" i="136"/>
  <c r="Q46" i="136"/>
  <c r="P46" i="136"/>
  <c r="G46" i="136"/>
  <c r="F46" i="136"/>
  <c r="E46" i="136"/>
  <c r="D46" i="136"/>
  <c r="C46" i="136"/>
  <c r="B46" i="136"/>
  <c r="R45" i="136"/>
  <c r="Q45" i="136"/>
  <c r="P45" i="136"/>
  <c r="G45" i="136"/>
  <c r="F45" i="136"/>
  <c r="E45" i="136"/>
  <c r="D45" i="136"/>
  <c r="C45" i="136"/>
  <c r="B45" i="136"/>
  <c r="R44" i="136"/>
  <c r="Q44" i="136"/>
  <c r="P44" i="136"/>
  <c r="G44" i="136"/>
  <c r="F44" i="136"/>
  <c r="E44" i="136"/>
  <c r="D44" i="136"/>
  <c r="C44" i="136"/>
  <c r="B44" i="136"/>
  <c r="R43" i="136"/>
  <c r="Q43" i="136"/>
  <c r="P43" i="136"/>
  <c r="G43" i="136"/>
  <c r="F43" i="136"/>
  <c r="E43" i="136"/>
  <c r="D43" i="136"/>
  <c r="C43" i="136"/>
  <c r="B43" i="136"/>
  <c r="R42" i="136"/>
  <c r="Q42" i="136"/>
  <c r="P42" i="136"/>
  <c r="G42" i="136"/>
  <c r="F42" i="136"/>
  <c r="E42" i="136"/>
  <c r="D42" i="136"/>
  <c r="C42" i="136"/>
  <c r="B42" i="136"/>
  <c r="R41" i="136"/>
  <c r="Q41" i="136"/>
  <c r="P41" i="136"/>
  <c r="G41" i="136"/>
  <c r="F41" i="136"/>
  <c r="E41" i="136"/>
  <c r="D41" i="136"/>
  <c r="C41" i="136"/>
  <c r="B41" i="136"/>
  <c r="R40" i="136"/>
  <c r="Q40" i="136"/>
  <c r="P40" i="136"/>
  <c r="J40" i="136"/>
  <c r="G40" i="136"/>
  <c r="F40" i="136"/>
  <c r="E40" i="136"/>
  <c r="D40" i="136"/>
  <c r="C40" i="136"/>
  <c r="B40" i="136"/>
  <c r="B39" i="136"/>
  <c r="R37" i="136"/>
  <c r="Q37" i="136"/>
  <c r="P37" i="136"/>
  <c r="N37" i="136"/>
  <c r="M37" i="136"/>
  <c r="L37" i="136"/>
  <c r="G37" i="136"/>
  <c r="F37" i="136"/>
  <c r="R36" i="136"/>
  <c r="Q36" i="136"/>
  <c r="P36" i="136"/>
  <c r="N36" i="136"/>
  <c r="M36" i="136"/>
  <c r="L36" i="136"/>
  <c r="G36" i="136"/>
  <c r="F36" i="136"/>
  <c r="AB35" i="136"/>
  <c r="AA35" i="136"/>
  <c r="Z35" i="136"/>
  <c r="Y35" i="136"/>
  <c r="X35" i="136"/>
  <c r="W35" i="136"/>
  <c r="V35" i="136"/>
  <c r="U35" i="136"/>
  <c r="R35" i="136"/>
  <c r="Q35" i="136"/>
  <c r="P35" i="136"/>
  <c r="N35" i="136"/>
  <c r="M35" i="136"/>
  <c r="L35" i="136"/>
  <c r="G35" i="136"/>
  <c r="F35" i="136"/>
  <c r="AB34" i="136"/>
  <c r="AA34" i="136"/>
  <c r="Z34" i="136"/>
  <c r="Y34" i="136"/>
  <c r="X34" i="136"/>
  <c r="W34" i="136"/>
  <c r="V34" i="136"/>
  <c r="U34" i="136"/>
  <c r="R34" i="136"/>
  <c r="Q34" i="136"/>
  <c r="P34" i="136"/>
  <c r="N34" i="136"/>
  <c r="M34" i="136"/>
  <c r="L34" i="136"/>
  <c r="G34" i="136"/>
  <c r="F34" i="136"/>
  <c r="AB33" i="136"/>
  <c r="AA33" i="136"/>
  <c r="Z33" i="136"/>
  <c r="Y33" i="136"/>
  <c r="X33" i="136"/>
  <c r="W33" i="136"/>
  <c r="V33" i="136"/>
  <c r="U33" i="136"/>
  <c r="R33" i="136"/>
  <c r="Q33" i="136"/>
  <c r="P33" i="136"/>
  <c r="N33" i="136"/>
  <c r="M33" i="136"/>
  <c r="L33" i="136"/>
  <c r="G33" i="136"/>
  <c r="F33" i="136"/>
  <c r="AB32" i="136"/>
  <c r="AA32" i="136"/>
  <c r="Z32" i="136"/>
  <c r="Y32" i="136"/>
  <c r="X32" i="136"/>
  <c r="W32" i="136"/>
  <c r="V32" i="136"/>
  <c r="U32" i="136"/>
  <c r="R32" i="136"/>
  <c r="Q32" i="136"/>
  <c r="P32" i="136"/>
  <c r="N32" i="136"/>
  <c r="M32" i="136"/>
  <c r="L32" i="136"/>
  <c r="G32" i="136"/>
  <c r="F32" i="136"/>
  <c r="AB31" i="136"/>
  <c r="AA31" i="136"/>
  <c r="Z31" i="136"/>
  <c r="Y31" i="136"/>
  <c r="X31" i="136"/>
  <c r="W31" i="136"/>
  <c r="V31" i="136"/>
  <c r="U31" i="136"/>
  <c r="R31" i="136"/>
  <c r="Q31" i="136"/>
  <c r="P31" i="136"/>
  <c r="N31" i="136"/>
  <c r="M31" i="136"/>
  <c r="L31" i="136"/>
  <c r="J31" i="136"/>
  <c r="I31" i="136"/>
  <c r="G31" i="136"/>
  <c r="D31" i="136"/>
  <c r="C31" i="136"/>
  <c r="AB30" i="136"/>
  <c r="AA30" i="136"/>
  <c r="Z30" i="136"/>
  <c r="Y30" i="136"/>
  <c r="X30" i="136"/>
  <c r="W30" i="136"/>
  <c r="V30" i="136"/>
  <c r="U30" i="136"/>
  <c r="B30" i="136"/>
  <c r="AB29" i="136"/>
  <c r="AA29" i="136"/>
  <c r="Z29" i="136"/>
  <c r="Y29" i="136"/>
  <c r="X29" i="136"/>
  <c r="W29" i="136"/>
  <c r="V29" i="136"/>
  <c r="U29" i="136"/>
  <c r="E29" i="136"/>
  <c r="AB28" i="136"/>
  <c r="AA28" i="136"/>
  <c r="Z28" i="136"/>
  <c r="Y28" i="136"/>
  <c r="X28" i="136"/>
  <c r="W28" i="136"/>
  <c r="V28" i="136"/>
  <c r="U28" i="136"/>
  <c r="R28" i="136"/>
  <c r="Q28" i="136"/>
  <c r="P28" i="136"/>
  <c r="N28" i="136"/>
  <c r="M28" i="136"/>
  <c r="L28" i="136"/>
  <c r="J28" i="136"/>
  <c r="I28" i="136"/>
  <c r="G28" i="136"/>
  <c r="F28" i="136"/>
  <c r="E28" i="136"/>
  <c r="D28" i="136"/>
  <c r="C28" i="136"/>
  <c r="B28" i="136"/>
  <c r="AB27" i="136"/>
  <c r="AA27" i="136"/>
  <c r="Z27" i="136"/>
  <c r="Y27" i="136"/>
  <c r="X27" i="136"/>
  <c r="W27" i="136"/>
  <c r="V27" i="136"/>
  <c r="U27" i="136"/>
  <c r="R27" i="136"/>
  <c r="Q27" i="136"/>
  <c r="P27" i="136"/>
  <c r="N27" i="136"/>
  <c r="M27" i="136"/>
  <c r="L27" i="136"/>
  <c r="J27" i="136"/>
  <c r="I27" i="136"/>
  <c r="G27" i="136"/>
  <c r="F27" i="136"/>
  <c r="E27" i="136"/>
  <c r="D27" i="136"/>
  <c r="C27" i="136"/>
  <c r="B27" i="136"/>
  <c r="AB26" i="136"/>
  <c r="AA26" i="136"/>
  <c r="Z26" i="136"/>
  <c r="Y26" i="136"/>
  <c r="X26" i="136"/>
  <c r="W26" i="136"/>
  <c r="V26" i="136"/>
  <c r="U26" i="136"/>
  <c r="R26" i="136"/>
  <c r="Q26" i="136"/>
  <c r="P26" i="136"/>
  <c r="N26" i="136"/>
  <c r="M26" i="136"/>
  <c r="L26" i="136"/>
  <c r="J26" i="136"/>
  <c r="I26" i="136"/>
  <c r="G26" i="136"/>
  <c r="F26" i="136"/>
  <c r="E26" i="136"/>
  <c r="D26" i="136"/>
  <c r="C26" i="136"/>
  <c r="B26" i="136"/>
  <c r="AB25" i="136"/>
  <c r="AA25" i="136"/>
  <c r="Z25" i="136"/>
  <c r="Y25" i="136"/>
  <c r="X25" i="136"/>
  <c r="W25" i="136"/>
  <c r="V25" i="136"/>
  <c r="U25" i="136"/>
  <c r="R25" i="136"/>
  <c r="Q25" i="136"/>
  <c r="P25" i="136"/>
  <c r="N25" i="136"/>
  <c r="M25" i="136"/>
  <c r="L25" i="136"/>
  <c r="J25" i="136"/>
  <c r="I25" i="136"/>
  <c r="G25" i="136"/>
  <c r="F25" i="136"/>
  <c r="E25" i="136"/>
  <c r="D25" i="136"/>
  <c r="C25" i="136"/>
  <c r="B25" i="136"/>
  <c r="AB24" i="136"/>
  <c r="AA24" i="136"/>
  <c r="Z24" i="136"/>
  <c r="Y24" i="136"/>
  <c r="X24" i="136"/>
  <c r="W24" i="136"/>
  <c r="V24" i="136"/>
  <c r="U24" i="136"/>
  <c r="R24" i="136"/>
  <c r="Q24" i="136"/>
  <c r="P24" i="136"/>
  <c r="N24" i="136"/>
  <c r="M24" i="136"/>
  <c r="L24" i="136"/>
  <c r="J24" i="136"/>
  <c r="I24" i="136"/>
  <c r="G24" i="136"/>
  <c r="F24" i="136"/>
  <c r="E24" i="136"/>
  <c r="D24" i="136"/>
  <c r="C24" i="136"/>
  <c r="B24" i="136"/>
  <c r="AB23" i="136"/>
  <c r="AA23" i="136"/>
  <c r="Z23" i="136"/>
  <c r="Y23" i="136"/>
  <c r="X23" i="136"/>
  <c r="W23" i="136"/>
  <c r="V23" i="136"/>
  <c r="U23" i="136"/>
  <c r="R23" i="136"/>
  <c r="Q23" i="136"/>
  <c r="P23" i="136"/>
  <c r="N23" i="136"/>
  <c r="M23" i="136"/>
  <c r="L23" i="136"/>
  <c r="J23" i="136"/>
  <c r="I23" i="136"/>
  <c r="G23" i="136"/>
  <c r="F23" i="136"/>
  <c r="D23" i="136"/>
  <c r="C23" i="136"/>
  <c r="B23" i="136"/>
  <c r="AB22" i="136"/>
  <c r="AA22" i="136"/>
  <c r="Z22" i="136"/>
  <c r="Y22" i="136"/>
  <c r="X22" i="136"/>
  <c r="W22" i="136"/>
  <c r="V22" i="136"/>
  <c r="U22" i="136"/>
  <c r="R22" i="136"/>
  <c r="Q22" i="136"/>
  <c r="P22" i="136"/>
  <c r="N22" i="136"/>
  <c r="M22" i="136"/>
  <c r="L22" i="136"/>
  <c r="G22" i="136"/>
  <c r="F22" i="136"/>
  <c r="D22" i="136"/>
  <c r="C22" i="136"/>
  <c r="B22" i="136"/>
  <c r="AB21" i="136"/>
  <c r="AA21" i="136"/>
  <c r="Z21" i="136"/>
  <c r="Y21" i="136"/>
  <c r="X21" i="136"/>
  <c r="W21" i="136"/>
  <c r="V21" i="136"/>
  <c r="U21" i="136"/>
  <c r="B21" i="136"/>
  <c r="AB20" i="136"/>
  <c r="AA20" i="136"/>
  <c r="Z20" i="136"/>
  <c r="Y20" i="136"/>
  <c r="X20" i="136"/>
  <c r="W20" i="136"/>
  <c r="V20" i="136"/>
  <c r="U20" i="136"/>
  <c r="V19" i="136"/>
  <c r="U19" i="136"/>
  <c r="R19" i="136"/>
  <c r="Q19" i="136"/>
  <c r="P19" i="136"/>
  <c r="N19" i="136"/>
  <c r="M19" i="136"/>
  <c r="L19" i="136"/>
  <c r="G19" i="136"/>
  <c r="F19" i="136"/>
  <c r="D19" i="136"/>
  <c r="C19" i="136"/>
  <c r="B19" i="136"/>
  <c r="R18" i="136"/>
  <c r="Q18" i="136"/>
  <c r="P18" i="136"/>
  <c r="N18" i="136"/>
  <c r="M18" i="136"/>
  <c r="L18" i="136"/>
  <c r="G18" i="136"/>
  <c r="F18" i="136"/>
  <c r="D18" i="136"/>
  <c r="C18" i="136"/>
  <c r="B18" i="136"/>
  <c r="R17" i="136"/>
  <c r="Q17" i="136"/>
  <c r="P17" i="136"/>
  <c r="N17" i="136"/>
  <c r="M17" i="136"/>
  <c r="L17" i="136"/>
  <c r="G17" i="136"/>
  <c r="F17" i="136"/>
  <c r="D17" i="136"/>
  <c r="C17" i="136"/>
  <c r="B17" i="136"/>
  <c r="V16" i="136"/>
  <c r="U16" i="136"/>
  <c r="R16" i="136"/>
  <c r="Q16" i="136"/>
  <c r="P16" i="136"/>
  <c r="N16" i="136"/>
  <c r="M16" i="136"/>
  <c r="L16" i="136"/>
  <c r="G16" i="136"/>
  <c r="F16" i="136"/>
  <c r="D16" i="136"/>
  <c r="C16" i="136"/>
  <c r="B16" i="136"/>
  <c r="V15" i="136"/>
  <c r="U15" i="136"/>
  <c r="R15" i="136"/>
  <c r="Q15" i="136"/>
  <c r="P15" i="136"/>
  <c r="N15" i="136"/>
  <c r="M15" i="136"/>
  <c r="L15" i="136"/>
  <c r="G15" i="136"/>
  <c r="F15" i="136"/>
  <c r="D15" i="136"/>
  <c r="C15" i="136"/>
  <c r="B15" i="136"/>
  <c r="V14" i="136"/>
  <c r="U14" i="136"/>
  <c r="R14" i="136"/>
  <c r="Q14" i="136"/>
  <c r="P14" i="136"/>
  <c r="N14" i="136"/>
  <c r="M14" i="136"/>
  <c r="L14" i="136"/>
  <c r="G14" i="136"/>
  <c r="F14" i="136"/>
  <c r="D14" i="136"/>
  <c r="C14" i="136"/>
  <c r="B14" i="136"/>
  <c r="V13" i="136"/>
  <c r="U13" i="136"/>
  <c r="R13" i="136"/>
  <c r="Q13" i="136"/>
  <c r="P13" i="136"/>
  <c r="N13" i="136"/>
  <c r="M13" i="136"/>
  <c r="L13" i="136"/>
  <c r="J13" i="136"/>
  <c r="G13" i="136"/>
  <c r="F13" i="136"/>
  <c r="D13" i="136"/>
  <c r="C13" i="136"/>
  <c r="B13" i="136"/>
  <c r="V12" i="136"/>
  <c r="U12" i="136"/>
  <c r="B12" i="136"/>
  <c r="V11" i="136"/>
  <c r="U11" i="136"/>
  <c r="R10" i="136"/>
  <c r="Q10" i="136"/>
  <c r="P10" i="136"/>
  <c r="N10" i="136"/>
  <c r="M10" i="136"/>
  <c r="L10" i="136"/>
  <c r="J10" i="136"/>
  <c r="I10" i="136"/>
  <c r="G10" i="136"/>
  <c r="F10" i="136"/>
  <c r="D10" i="136"/>
  <c r="C10" i="136"/>
  <c r="B10" i="136"/>
  <c r="U9" i="136"/>
  <c r="T9" i="136"/>
  <c r="R9" i="136"/>
  <c r="Q9" i="136"/>
  <c r="P9" i="136"/>
  <c r="N9" i="136"/>
  <c r="M9" i="136"/>
  <c r="L9" i="136"/>
  <c r="J9" i="136"/>
  <c r="I9" i="136"/>
  <c r="G9" i="136"/>
  <c r="F9" i="136"/>
  <c r="D9" i="136"/>
  <c r="C9" i="136"/>
  <c r="B9" i="136"/>
  <c r="U8" i="136"/>
  <c r="T8" i="136"/>
  <c r="R8" i="136"/>
  <c r="Q8" i="136"/>
  <c r="P8" i="136"/>
  <c r="N8" i="136"/>
  <c r="M8" i="136"/>
  <c r="L8" i="136"/>
  <c r="J8" i="136"/>
  <c r="I8" i="136"/>
  <c r="G8" i="136"/>
  <c r="F8" i="136"/>
  <c r="D8" i="136"/>
  <c r="C8" i="136"/>
  <c r="B8" i="136"/>
  <c r="U7" i="136"/>
  <c r="T7" i="136"/>
  <c r="R7" i="136"/>
  <c r="Q7" i="136"/>
  <c r="P7" i="136"/>
  <c r="N7" i="136"/>
  <c r="M7" i="136"/>
  <c r="L7" i="136"/>
  <c r="J7" i="136"/>
  <c r="I7" i="136"/>
  <c r="G7" i="136"/>
  <c r="F7" i="136"/>
  <c r="D7" i="136"/>
  <c r="C7" i="136"/>
  <c r="B7" i="136"/>
  <c r="U6" i="136"/>
  <c r="T6" i="136"/>
  <c r="R6" i="136"/>
  <c r="Q6" i="136"/>
  <c r="P6" i="136"/>
  <c r="N6" i="136"/>
  <c r="M6" i="136"/>
  <c r="L6" i="136"/>
  <c r="J6" i="136"/>
  <c r="I6" i="136"/>
  <c r="G6" i="136"/>
  <c r="F6" i="136"/>
  <c r="D6" i="136"/>
  <c r="C6" i="136"/>
  <c r="B6" i="136"/>
  <c r="U5" i="136"/>
  <c r="R5" i="136"/>
  <c r="Q5" i="136"/>
  <c r="P5" i="136"/>
  <c r="N5" i="136"/>
  <c r="M5" i="136"/>
  <c r="L5" i="136"/>
  <c r="J5" i="136"/>
  <c r="I5" i="136"/>
  <c r="G5" i="136"/>
  <c r="F5" i="136"/>
  <c r="D5" i="136"/>
  <c r="C5" i="136"/>
  <c r="B5" i="136"/>
  <c r="R4" i="136"/>
  <c r="Q4" i="136"/>
  <c r="P4" i="136"/>
  <c r="N4" i="136"/>
  <c r="M4" i="136"/>
  <c r="L4" i="136"/>
  <c r="J4" i="136"/>
  <c r="I4" i="136"/>
  <c r="G4" i="136"/>
  <c r="F4" i="136"/>
  <c r="D4" i="136"/>
  <c r="C4" i="136"/>
  <c r="B4" i="136"/>
  <c r="T3" i="136"/>
  <c r="B3" i="136"/>
  <c r="D8" i="133"/>
  <c r="B41" i="133"/>
  <c r="P14" i="132"/>
  <c r="R8" i="132"/>
  <c r="K14" i="132"/>
  <c r="O14" i="132"/>
  <c r="X14" i="132"/>
  <c r="Y14" i="132"/>
  <c r="AA14" i="132"/>
  <c r="AB14" i="132"/>
  <c r="K15" i="132"/>
  <c r="O15" i="132"/>
  <c r="Z15" i="132"/>
  <c r="X15" i="132"/>
  <c r="Y15" i="132"/>
  <c r="AA15" i="132"/>
  <c r="AB15" i="132"/>
  <c r="K16" i="132"/>
  <c r="O16" i="132"/>
  <c r="W16" i="132"/>
  <c r="X16" i="132"/>
  <c r="Y16" i="132"/>
  <c r="Z16" i="132"/>
  <c r="AA16" i="132"/>
  <c r="AB16" i="132"/>
  <c r="K17" i="132"/>
  <c r="O17" i="132"/>
  <c r="W17" i="132"/>
  <c r="X17" i="132"/>
  <c r="Y17" i="132"/>
  <c r="Z17" i="132"/>
  <c r="AA17" i="132"/>
  <c r="AB17" i="132"/>
  <c r="K18" i="132"/>
  <c r="P18" i="132"/>
  <c r="O18" i="132"/>
  <c r="W18" i="132"/>
  <c r="X18" i="132"/>
  <c r="Y18" i="132"/>
  <c r="Z18" i="132"/>
  <c r="AA18" i="132"/>
  <c r="AB18" i="132"/>
  <c r="K19" i="132"/>
  <c r="O19" i="132"/>
  <c r="W19" i="132"/>
  <c r="X19" i="132"/>
  <c r="Y19" i="132"/>
  <c r="Z19" i="132"/>
  <c r="AA19" i="132"/>
  <c r="AB19" i="132"/>
  <c r="K20" i="132"/>
  <c r="O20" i="132"/>
  <c r="W20" i="132"/>
  <c r="X20" i="132"/>
  <c r="Y20" i="132"/>
  <c r="Z20" i="132"/>
  <c r="AA20" i="132"/>
  <c r="AB20" i="132"/>
  <c r="K21" i="132"/>
  <c r="O21" i="132"/>
  <c r="W21" i="132"/>
  <c r="X21" i="132"/>
  <c r="Y21" i="132"/>
  <c r="Z21" i="132"/>
  <c r="AA21" i="132"/>
  <c r="AB21" i="132"/>
  <c r="K22" i="132"/>
  <c r="O22" i="132"/>
  <c r="W22" i="132"/>
  <c r="X22" i="132"/>
  <c r="Y22" i="132"/>
  <c r="Z22" i="132"/>
  <c r="AA22" i="132"/>
  <c r="AB22" i="132"/>
  <c r="K23" i="132"/>
  <c r="O23" i="132"/>
  <c r="W23" i="132"/>
  <c r="X23" i="132"/>
  <c r="Y23" i="132"/>
  <c r="Z23" i="132"/>
  <c r="AA23" i="132"/>
  <c r="AB23" i="132"/>
  <c r="K24" i="132"/>
  <c r="O24" i="132"/>
  <c r="W24" i="132"/>
  <c r="X24" i="132"/>
  <c r="Y24" i="132"/>
  <c r="Z24" i="132"/>
  <c r="AA24" i="132"/>
  <c r="AB24" i="132"/>
  <c r="K25" i="132"/>
  <c r="O25" i="132"/>
  <c r="W25" i="132"/>
  <c r="X25" i="132"/>
  <c r="Y25" i="132"/>
  <c r="Z25" i="132"/>
  <c r="AA25" i="132"/>
  <c r="AB25" i="132"/>
  <c r="K26" i="132"/>
  <c r="P26" i="132"/>
  <c r="O26" i="132"/>
  <c r="W26" i="132"/>
  <c r="X26" i="132"/>
  <c r="Y26" i="132"/>
  <c r="Z26" i="132"/>
  <c r="AA26" i="132"/>
  <c r="AB26" i="132"/>
  <c r="K27" i="132"/>
  <c r="O27" i="132"/>
  <c r="P27" i="132"/>
  <c r="W27" i="132"/>
  <c r="X27" i="132"/>
  <c r="Y27" i="132"/>
  <c r="Z27" i="132"/>
  <c r="AA27" i="132"/>
  <c r="AB27" i="132"/>
  <c r="K28" i="132"/>
  <c r="O28" i="132"/>
  <c r="W28" i="132"/>
  <c r="X28" i="132"/>
  <c r="Y28" i="132"/>
  <c r="Z28" i="132"/>
  <c r="AA28" i="132"/>
  <c r="AB28" i="132"/>
  <c r="K29" i="132"/>
  <c r="O29" i="132"/>
  <c r="W29" i="132"/>
  <c r="X29" i="132"/>
  <c r="Y29" i="132"/>
  <c r="Z29" i="132"/>
  <c r="AA29" i="132"/>
  <c r="AB29" i="132"/>
  <c r="K30" i="132"/>
  <c r="P30" i="132"/>
  <c r="O30" i="132"/>
  <c r="W30" i="132"/>
  <c r="X30" i="132"/>
  <c r="Y30" i="132"/>
  <c r="Z30" i="132"/>
  <c r="AA30" i="132"/>
  <c r="AB30" i="132"/>
  <c r="K31" i="132"/>
  <c r="O31" i="132"/>
  <c r="W31" i="132"/>
  <c r="X31" i="132"/>
  <c r="Y31" i="132"/>
  <c r="Z31" i="132"/>
  <c r="AA31" i="132"/>
  <c r="AB31" i="132"/>
  <c r="K32" i="132"/>
  <c r="O32" i="132"/>
  <c r="W32" i="132"/>
  <c r="X32" i="132"/>
  <c r="Y32" i="132"/>
  <c r="Z32" i="132"/>
  <c r="AA32" i="132"/>
  <c r="AB32" i="132"/>
  <c r="K33" i="132"/>
  <c r="O33" i="132"/>
  <c r="W33" i="132"/>
  <c r="X33" i="132"/>
  <c r="Y33" i="132"/>
  <c r="Z33" i="132"/>
  <c r="AA33" i="132"/>
  <c r="AB33" i="132"/>
  <c r="K34" i="132"/>
  <c r="P34" i="132"/>
  <c r="O34" i="132"/>
  <c r="W34" i="132"/>
  <c r="X34" i="132"/>
  <c r="Y34" i="132"/>
  <c r="Z34" i="132"/>
  <c r="AA34" i="132"/>
  <c r="AB34" i="132"/>
  <c r="K35" i="132"/>
  <c r="O35" i="132"/>
  <c r="W35" i="132"/>
  <c r="X35" i="132"/>
  <c r="Y35" i="132"/>
  <c r="Z35" i="132"/>
  <c r="AA35" i="132"/>
  <c r="AB35" i="132"/>
  <c r="K36" i="132"/>
  <c r="O36" i="132"/>
  <c r="W36" i="132"/>
  <c r="X36" i="132"/>
  <c r="Y36" i="132"/>
  <c r="Z36" i="132"/>
  <c r="AA36" i="132"/>
  <c r="AB36" i="132"/>
  <c r="K37" i="132"/>
  <c r="O37" i="132"/>
  <c r="W37" i="132"/>
  <c r="X37" i="132"/>
  <c r="Y37" i="132"/>
  <c r="Z37" i="132"/>
  <c r="AA37" i="132"/>
  <c r="AB37" i="132"/>
  <c r="K38" i="132"/>
  <c r="P38" i="132"/>
  <c r="O38" i="132"/>
  <c r="W38" i="132"/>
  <c r="X38" i="132"/>
  <c r="Y38" i="132"/>
  <c r="Z38" i="132"/>
  <c r="AA38" i="132"/>
  <c r="AB38" i="132"/>
  <c r="K39" i="132"/>
  <c r="P39" i="132"/>
  <c r="O39" i="132"/>
  <c r="W39" i="132"/>
  <c r="X39" i="132"/>
  <c r="Y39" i="132"/>
  <c r="Z39" i="132"/>
  <c r="AA39" i="132"/>
  <c r="AB39" i="132"/>
  <c r="K40" i="132"/>
  <c r="O40" i="132"/>
  <c r="W40" i="132"/>
  <c r="X40" i="132"/>
  <c r="Y40" i="132"/>
  <c r="Z40" i="132"/>
  <c r="AA40" i="132"/>
  <c r="AB40" i="132"/>
  <c r="K41" i="132"/>
  <c r="O41" i="132"/>
  <c r="W41" i="132"/>
  <c r="X41" i="132"/>
  <c r="Y41" i="132"/>
  <c r="Z41" i="132"/>
  <c r="AA41" i="132"/>
  <c r="AB41" i="132"/>
  <c r="K42" i="132"/>
  <c r="P42" i="132"/>
  <c r="O42" i="132"/>
  <c r="W42" i="132"/>
  <c r="X42" i="132"/>
  <c r="Y42" i="132"/>
  <c r="Z42" i="132"/>
  <c r="AA42" i="132"/>
  <c r="AB42" i="132"/>
  <c r="N43" i="132"/>
  <c r="Q43" i="132"/>
  <c r="P17" i="132"/>
  <c r="P16" i="132"/>
  <c r="P22" i="132"/>
  <c r="Z14" i="132"/>
  <c r="P37" i="132"/>
  <c r="W14" i="132"/>
  <c r="P21" i="132"/>
  <c r="L18" i="129"/>
  <c r="L12" i="129"/>
  <c r="L77" i="129"/>
  <c r="L76" i="129"/>
  <c r="L75" i="129"/>
  <c r="L74" i="129"/>
  <c r="L73" i="129"/>
  <c r="L72" i="129"/>
  <c r="L71" i="129"/>
  <c r="L70" i="129"/>
  <c r="L69" i="129"/>
  <c r="L68" i="129"/>
  <c r="L67" i="129"/>
  <c r="L66" i="129"/>
  <c r="L65" i="129"/>
  <c r="L64" i="129"/>
  <c r="L63" i="129"/>
  <c r="L62" i="129"/>
  <c r="L61" i="129"/>
  <c r="L60" i="129"/>
  <c r="L56" i="129"/>
  <c r="L55" i="129"/>
  <c r="L54" i="129"/>
  <c r="L53" i="129"/>
  <c r="L52" i="129"/>
  <c r="L51" i="129"/>
  <c r="L50" i="129"/>
  <c r="L49" i="129"/>
  <c r="L48" i="129"/>
  <c r="L47" i="129"/>
  <c r="L46" i="129"/>
  <c r="L45" i="129"/>
  <c r="L44" i="129"/>
  <c r="L43" i="129"/>
  <c r="L42" i="129"/>
  <c r="L41" i="129"/>
  <c r="L40" i="129"/>
  <c r="L39" i="129"/>
  <c r="L38" i="129"/>
  <c r="L37" i="129"/>
  <c r="L36" i="129"/>
  <c r="L35" i="129"/>
  <c r="L34" i="129"/>
  <c r="L33" i="129"/>
  <c r="L32" i="129"/>
  <c r="L31" i="129"/>
  <c r="L30" i="129"/>
  <c r="L29" i="129"/>
  <c r="L28" i="129"/>
  <c r="L27" i="129"/>
  <c r="L26" i="129"/>
  <c r="L25" i="129"/>
  <c r="L24" i="129"/>
  <c r="L23" i="129"/>
  <c r="L22" i="129"/>
  <c r="L21" i="129"/>
  <c r="L20" i="129"/>
  <c r="L19" i="129"/>
  <c r="L17" i="129"/>
  <c r="L16" i="129"/>
  <c r="L15" i="129"/>
  <c r="L14" i="129"/>
  <c r="L13" i="129"/>
  <c r="L11" i="129"/>
  <c r="L10" i="129"/>
  <c r="L9" i="129"/>
  <c r="L8" i="129"/>
  <c r="L7" i="129"/>
  <c r="L6" i="129"/>
  <c r="L5" i="129"/>
  <c r="L4" i="129"/>
  <c r="L3" i="129"/>
  <c r="L2" i="129"/>
  <c r="F50" i="127"/>
  <c r="J48" i="127"/>
  <c r="G55" i="85"/>
  <c r="F52" i="127"/>
  <c r="G54" i="85"/>
  <c r="F51" i="127"/>
  <c r="G52" i="85"/>
  <c r="F48" i="127"/>
  <c r="G51" i="85"/>
  <c r="F49" i="127"/>
  <c r="O19" i="2"/>
  <c r="P19" i="2"/>
  <c r="R19" i="2"/>
  <c r="O20" i="2"/>
  <c r="P20" i="2"/>
  <c r="R20" i="2"/>
  <c r="H20" i="81"/>
  <c r="O21" i="2"/>
  <c r="P21" i="2"/>
  <c r="R21" i="2"/>
  <c r="AR21" i="2"/>
  <c r="O22" i="2"/>
  <c r="P22" i="2"/>
  <c r="O23" i="2"/>
  <c r="P23" i="2"/>
  <c r="O24" i="2"/>
  <c r="P24" i="2"/>
  <c r="R24" i="2"/>
  <c r="H24" i="81"/>
  <c r="O25" i="2"/>
  <c r="P25" i="2"/>
  <c r="O26" i="2"/>
  <c r="P26" i="2"/>
  <c r="R26" i="2"/>
  <c r="AR26" i="2"/>
  <c r="O27" i="2"/>
  <c r="P27" i="2"/>
  <c r="O28" i="2"/>
  <c r="P28" i="2"/>
  <c r="O29" i="2"/>
  <c r="P29" i="2"/>
  <c r="O30" i="2"/>
  <c r="P30" i="2"/>
  <c r="R30" i="2"/>
  <c r="H30" i="81"/>
  <c r="N18" i="2"/>
  <c r="I7" i="127"/>
  <c r="N17" i="2"/>
  <c r="N16" i="2"/>
  <c r="L53" i="127"/>
  <c r="G56" i="85"/>
  <c r="J50" i="121"/>
  <c r="G47" i="81"/>
  <c r="T32" i="2"/>
  <c r="L2" i="127"/>
  <c r="J2" i="85"/>
  <c r="M2" i="121"/>
  <c r="M2" i="120"/>
  <c r="J2" i="81"/>
  <c r="T2" i="2"/>
  <c r="C9" i="81"/>
  <c r="C12" i="127"/>
  <c r="E7" i="127"/>
  <c r="G9" i="127"/>
  <c r="F40" i="127"/>
  <c r="F39" i="127"/>
  <c r="F38" i="127"/>
  <c r="J37" i="127"/>
  <c r="F37" i="127"/>
  <c r="I17" i="81"/>
  <c r="J17" i="81"/>
  <c r="I16" i="81"/>
  <c r="J16" i="81"/>
  <c r="G17" i="81"/>
  <c r="G16" i="81"/>
  <c r="F17" i="81"/>
  <c r="F16" i="81"/>
  <c r="E8" i="121"/>
  <c r="H44" i="121"/>
  <c r="H43" i="121"/>
  <c r="H42" i="121"/>
  <c r="H54" i="120"/>
  <c r="H53" i="120"/>
  <c r="H52" i="120"/>
  <c r="AR33" i="2"/>
  <c r="L51" i="2"/>
  <c r="E10" i="121"/>
  <c r="E9" i="121"/>
  <c r="L4" i="121"/>
  <c r="C15" i="120"/>
  <c r="C14" i="120"/>
  <c r="C13" i="120"/>
  <c r="E10" i="120"/>
  <c r="E9" i="120"/>
  <c r="E8" i="120"/>
  <c r="L4" i="120"/>
  <c r="E9" i="2"/>
  <c r="E8" i="2"/>
  <c r="E7" i="2"/>
  <c r="B17" i="2"/>
  <c r="B18" i="2"/>
  <c r="B19" i="2"/>
  <c r="B20" i="2"/>
  <c r="B21" i="2"/>
  <c r="B22" i="2"/>
  <c r="B23" i="2"/>
  <c r="B24" i="2"/>
  <c r="B25" i="2"/>
  <c r="B26" i="2"/>
  <c r="B27" i="2"/>
  <c r="B28" i="2"/>
  <c r="B29" i="2"/>
  <c r="B30" i="2"/>
  <c r="C7" i="81"/>
  <c r="C7" i="85"/>
  <c r="J4" i="81"/>
  <c r="C33" i="81"/>
  <c r="C8" i="81"/>
  <c r="E49" i="85"/>
  <c r="C10" i="85"/>
  <c r="C9" i="85"/>
  <c r="C8" i="85"/>
  <c r="J5" i="85"/>
  <c r="J4" i="85"/>
  <c r="J5" i="81"/>
  <c r="E259" i="77"/>
  <c r="E258" i="77"/>
  <c r="E257" i="77"/>
  <c r="E256" i="77"/>
  <c r="E255" i="77"/>
  <c r="E254" i="77"/>
  <c r="E253" i="77"/>
  <c r="E252" i="77"/>
  <c r="E251" i="77"/>
  <c r="E250" i="77"/>
  <c r="E249" i="77"/>
  <c r="E248" i="77"/>
  <c r="E247" i="77"/>
  <c r="E246" i="77"/>
  <c r="E245" i="77"/>
  <c r="E244" i="77"/>
  <c r="E243" i="77"/>
  <c r="E242" i="77"/>
  <c r="E241" i="77"/>
  <c r="E240" i="77"/>
  <c r="E239" i="77"/>
  <c r="E238" i="77"/>
  <c r="E237" i="77"/>
  <c r="E236" i="77"/>
  <c r="E235" i="77"/>
  <c r="E234" i="77"/>
  <c r="E233" i="77"/>
  <c r="E232" i="77"/>
  <c r="E231" i="77"/>
  <c r="E230" i="77"/>
  <c r="E229" i="77"/>
  <c r="E228" i="77"/>
  <c r="E227" i="77"/>
  <c r="E226" i="77"/>
  <c r="E225" i="77"/>
  <c r="E224" i="77"/>
  <c r="E223" i="77"/>
  <c r="F215" i="77"/>
  <c r="F214" i="77"/>
  <c r="F213" i="77"/>
  <c r="F212" i="77"/>
  <c r="F211" i="77"/>
  <c r="F210" i="77"/>
  <c r="F209" i="77"/>
  <c r="F208" i="77"/>
  <c r="F207" i="77"/>
  <c r="F206" i="77"/>
  <c r="F205" i="77"/>
  <c r="F204" i="77"/>
  <c r="F203" i="77"/>
  <c r="F202" i="77"/>
  <c r="F201" i="77"/>
  <c r="F200" i="77"/>
  <c r="F199" i="77"/>
  <c r="F198" i="77"/>
  <c r="E15" i="71"/>
  <c r="AF12" i="2"/>
  <c r="I25" i="81"/>
  <c r="J25" i="81"/>
  <c r="E25" i="81"/>
  <c r="C25" i="81"/>
  <c r="D25" i="81"/>
  <c r="I22" i="81"/>
  <c r="J22" i="81"/>
  <c r="I29" i="81"/>
  <c r="J29" i="81"/>
  <c r="G22" i="81"/>
  <c r="D22" i="81"/>
  <c r="I27" i="81"/>
  <c r="J27" i="81"/>
  <c r="F26" i="81"/>
  <c r="G24" i="81"/>
  <c r="F24" i="81"/>
  <c r="D27" i="81"/>
  <c r="I28" i="81"/>
  <c r="J28" i="81"/>
  <c r="D28" i="81"/>
  <c r="G21" i="81"/>
  <c r="F25" i="81"/>
  <c r="G27" i="81"/>
  <c r="G30" i="81"/>
  <c r="G26" i="81"/>
  <c r="G28" i="81"/>
  <c r="G18" i="81"/>
  <c r="I26" i="81"/>
  <c r="J26" i="81"/>
  <c r="E22" i="81"/>
  <c r="C22" i="81"/>
  <c r="I23" i="81"/>
  <c r="J23" i="81"/>
  <c r="I19" i="81"/>
  <c r="J19" i="81"/>
  <c r="G29" i="81"/>
  <c r="F29" i="81"/>
  <c r="E24" i="81"/>
  <c r="C24" i="81"/>
  <c r="I21" i="81"/>
  <c r="J21" i="81"/>
  <c r="F22" i="81"/>
  <c r="F21" i="81"/>
  <c r="E21" i="81"/>
  <c r="C21" i="81"/>
  <c r="F18" i="81"/>
  <c r="D21" i="81"/>
  <c r="D30" i="81"/>
  <c r="I30" i="81"/>
  <c r="J30" i="81"/>
  <c r="I20" i="81"/>
  <c r="J20" i="81"/>
  <c r="E26" i="81"/>
  <c r="C26" i="81"/>
  <c r="D23" i="81"/>
  <c r="E19" i="81"/>
  <c r="C19" i="81"/>
  <c r="G25" i="81"/>
  <c r="G20" i="81"/>
  <c r="E20" i="81"/>
  <c r="C20" i="81"/>
  <c r="E23" i="81"/>
  <c r="C23" i="81"/>
  <c r="W26" i="2"/>
  <c r="X26" i="2"/>
  <c r="D26" i="81"/>
  <c r="W29" i="2"/>
  <c r="X29" i="2"/>
  <c r="D29" i="81"/>
  <c r="F28" i="81"/>
  <c r="E30" i="81"/>
  <c r="C30" i="81"/>
  <c r="E28" i="81"/>
  <c r="C28" i="81"/>
  <c r="W24" i="2"/>
  <c r="X24" i="2"/>
  <c r="D24" i="81"/>
  <c r="F19" i="81"/>
  <c r="G19" i="81"/>
  <c r="F30" i="81"/>
  <c r="G23" i="81"/>
  <c r="D20" i="81"/>
  <c r="F23" i="81"/>
  <c r="E29" i="81"/>
  <c r="C29" i="81"/>
  <c r="F27" i="81"/>
  <c r="F20" i="81"/>
  <c r="E27" i="81"/>
  <c r="C27" i="81"/>
  <c r="I24" i="81"/>
  <c r="J24" i="81"/>
  <c r="W16" i="2"/>
  <c r="X16" i="2"/>
  <c r="W25" i="2"/>
  <c r="X25" i="2"/>
  <c r="W22" i="2"/>
  <c r="X22" i="2"/>
  <c r="I19" i="85"/>
  <c r="J19" i="85"/>
  <c r="F19" i="85"/>
  <c r="W18" i="2"/>
  <c r="W23" i="2"/>
  <c r="X23" i="2"/>
  <c r="S31" i="2"/>
  <c r="G20" i="85"/>
  <c r="G18" i="85"/>
  <c r="W17" i="2"/>
  <c r="X17" i="2"/>
  <c r="G19" i="85"/>
  <c r="W19" i="2"/>
  <c r="X19" i="2"/>
  <c r="W27" i="2"/>
  <c r="X27" i="2"/>
  <c r="W20" i="2"/>
  <c r="X20" i="2"/>
  <c r="W28" i="2"/>
  <c r="X28" i="2"/>
  <c r="F18" i="85"/>
  <c r="E31" i="2"/>
  <c r="E21" i="85"/>
  <c r="Q31" i="2"/>
  <c r="L31" i="2"/>
  <c r="G21" i="85"/>
  <c r="W30" i="2"/>
  <c r="X30" i="2"/>
  <c r="W21" i="2"/>
  <c r="X21" i="2"/>
  <c r="I18" i="85"/>
  <c r="J18" i="85"/>
  <c r="F20" i="85"/>
  <c r="G21" i="141"/>
  <c r="G22" i="147"/>
  <c r="L49" i="2"/>
  <c r="G31" i="81"/>
  <c r="V25" i="2"/>
  <c r="V27" i="2"/>
  <c r="V23" i="2"/>
  <c r="V26" i="2"/>
  <c r="V22" i="2"/>
  <c r="V29" i="2"/>
  <c r="V19" i="2"/>
  <c r="V20" i="2"/>
  <c r="V30" i="2"/>
  <c r="V21" i="2"/>
  <c r="V24" i="2"/>
  <c r="V28" i="2"/>
  <c r="V17" i="2"/>
  <c r="V16" i="2"/>
  <c r="M50" i="142"/>
  <c r="M53" i="142"/>
  <c r="Z30" i="2"/>
  <c r="H26" i="81"/>
  <c r="Z24" i="2"/>
  <c r="Z26" i="2"/>
  <c r="AR24" i="2"/>
  <c r="Z21" i="2"/>
  <c r="C29" i="141"/>
  <c r="P35" i="132"/>
  <c r="P31" i="132"/>
  <c r="P23" i="132"/>
  <c r="P19" i="132"/>
  <c r="Y43" i="132"/>
  <c r="I5" i="132"/>
  <c r="E31" i="81"/>
  <c r="E22" i="147"/>
  <c r="Z19" i="2"/>
  <c r="L44" i="2"/>
  <c r="L46" i="2"/>
  <c r="C47" i="2"/>
  <c r="P40" i="132"/>
  <c r="P36" i="132"/>
  <c r="P32" i="132"/>
  <c r="P28" i="132"/>
  <c r="P24" i="132"/>
  <c r="P20" i="132"/>
  <c r="P15" i="132"/>
  <c r="P43" i="132"/>
  <c r="F43" i="132"/>
  <c r="O43" i="132"/>
  <c r="P41" i="132"/>
  <c r="P33" i="132"/>
  <c r="P29" i="132"/>
  <c r="P25" i="132"/>
  <c r="Z28" i="2"/>
  <c r="R28" i="2"/>
  <c r="R27" i="2"/>
  <c r="Z27" i="2"/>
  <c r="Z43" i="132"/>
  <c r="J5" i="132"/>
  <c r="F14" i="132"/>
  <c r="R23" i="2"/>
  <c r="Z23" i="2"/>
  <c r="AB43" i="132"/>
  <c r="K5" i="132"/>
  <c r="P17" i="2"/>
  <c r="E61" i="139"/>
  <c r="Z29" i="2"/>
  <c r="R29" i="2"/>
  <c r="R25" i="2"/>
  <c r="Z25" i="2"/>
  <c r="R22" i="2"/>
  <c r="H22" i="81"/>
  <c r="Z22" i="2"/>
  <c r="H19" i="81"/>
  <c r="H21" i="147"/>
  <c r="Z20" i="2"/>
  <c r="I28" i="141"/>
  <c r="H12" i="139"/>
  <c r="F51" i="139"/>
  <c r="W15" i="132"/>
  <c r="W43" i="132"/>
  <c r="H5" i="132"/>
  <c r="M39" i="144"/>
  <c r="L35" i="130"/>
  <c r="I35" i="130"/>
  <c r="I16" i="139"/>
  <c r="E28" i="139"/>
  <c r="H21" i="81"/>
  <c r="H16" i="139"/>
  <c r="I47" i="139"/>
  <c r="M55" i="142"/>
  <c r="AR30" i="2"/>
  <c r="AR20" i="2"/>
  <c r="AR19" i="2"/>
  <c r="I49" i="139"/>
  <c r="AR29" i="2"/>
  <c r="H29" i="81"/>
  <c r="Z17" i="2"/>
  <c r="R17" i="2"/>
  <c r="H27" i="81"/>
  <c r="AR27" i="2"/>
  <c r="AR22" i="2"/>
  <c r="M54" i="142"/>
  <c r="AR28" i="2"/>
  <c r="H28" i="81"/>
  <c r="H23" i="81"/>
  <c r="AR23" i="2"/>
  <c r="H25" i="81"/>
  <c r="AR25" i="2"/>
  <c r="C40" i="144"/>
  <c r="M40" i="144"/>
  <c r="M41" i="144"/>
  <c r="C39" i="144"/>
  <c r="G51" i="139"/>
  <c r="H51" i="139"/>
  <c r="I51" i="139"/>
  <c r="H19" i="85"/>
  <c r="H17" i="81"/>
  <c r="H19" i="147"/>
  <c r="AR17" i="2"/>
  <c r="E55" i="139"/>
  <c r="T18" i="2"/>
  <c r="I18" i="81"/>
  <c r="J18" i="81"/>
  <c r="X18" i="2"/>
  <c r="X31" i="2"/>
  <c r="I20" i="85"/>
  <c r="J20" i="85"/>
  <c r="T31" i="2"/>
  <c r="I20" i="147"/>
  <c r="J20" i="147"/>
  <c r="V18" i="2"/>
  <c r="P18" i="2"/>
  <c r="M52" i="142"/>
  <c r="P31" i="2"/>
  <c r="L41" i="2"/>
  <c r="Z18" i="2"/>
  <c r="R18" i="2"/>
  <c r="M43" i="145"/>
  <c r="I21" i="85"/>
  <c r="J12" i="85"/>
  <c r="M43" i="146"/>
  <c r="T6" i="2"/>
  <c r="I21" i="141"/>
  <c r="J12" i="141"/>
  <c r="T8" i="2"/>
  <c r="L50" i="2"/>
  <c r="L52" i="2"/>
  <c r="L53" i="2"/>
  <c r="M43" i="121"/>
  <c r="I22" i="147"/>
  <c r="J12" i="147"/>
  <c r="T9" i="2"/>
  <c r="I31" i="81"/>
  <c r="J12" i="81"/>
  <c r="M53" i="120"/>
  <c r="V7" i="2"/>
  <c r="T10" i="2"/>
  <c r="V6" i="2"/>
  <c r="T11" i="2"/>
  <c r="J10" i="141"/>
  <c r="T5" i="2"/>
  <c r="J10" i="85"/>
  <c r="J10" i="147"/>
  <c r="J10" i="81"/>
  <c r="AR18" i="2"/>
  <c r="H20" i="147"/>
  <c r="H20" i="85"/>
  <c r="H18" i="81"/>
  <c r="L54" i="2"/>
  <c r="L55" i="2"/>
  <c r="J21" i="85"/>
  <c r="J22" i="147"/>
  <c r="J6" i="81"/>
  <c r="J6" i="147"/>
  <c r="J31" i="81"/>
  <c r="J21" i="141"/>
  <c r="J6" i="141"/>
  <c r="J6" i="85"/>
  <c r="G11" i="2"/>
  <c r="L57" i="2"/>
  <c r="L60" i="2"/>
  <c r="G12" i="2"/>
  <c r="AR13" i="2"/>
  <c r="Z16" i="2"/>
  <c r="R16" i="2"/>
  <c r="J11" i="81"/>
  <c r="J11" i="141"/>
  <c r="J11" i="85"/>
  <c r="J11" i="147"/>
  <c r="H16" i="81"/>
  <c r="R31" i="2"/>
  <c r="H18" i="147"/>
  <c r="AR16" i="2"/>
  <c r="H18" i="85"/>
  <c r="H18" i="141"/>
  <c r="T4" i="2"/>
  <c r="M44" i="145"/>
  <c r="H31" i="81"/>
  <c r="J8" i="81"/>
  <c r="H21" i="85"/>
  <c r="J8" i="85"/>
  <c r="J27" i="127"/>
  <c r="AR31" i="2"/>
  <c r="M44" i="121"/>
  <c r="T7" i="2"/>
  <c r="H21" i="141"/>
  <c r="J8" i="141"/>
  <c r="H22" i="147"/>
  <c r="J8" i="147"/>
  <c r="M54" i="120"/>
  <c r="M44" i="146"/>
  <c r="C57" i="2"/>
  <c r="J9" i="147"/>
  <c r="J9" i="85"/>
  <c r="J9" i="81"/>
  <c r="J9" i="141"/>
  <c r="C45" i="2"/>
  <c r="J7" i="81"/>
  <c r="J7" i="141"/>
  <c r="J7" i="85"/>
  <c r="J7" i="147"/>
  <c r="C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Ted</author>
  </authors>
  <commentList>
    <comment ref="C42" authorId="0" shapeId="0" xr:uid="{00000000-0006-0000-0100-000002000000}">
      <text>
        <r>
          <rPr>
            <b/>
            <sz val="8"/>
            <color indexed="81"/>
            <rFont val="Tahoma"/>
            <family val="2"/>
          </rPr>
          <t>SCL:
Qualifying Credentials include:</t>
        </r>
        <r>
          <rPr>
            <sz val="8"/>
            <color indexed="81"/>
            <rFont val="Tahoma"/>
            <family val="2"/>
          </rPr>
          <t xml:space="preserve">
Certified Commissioning Professional (CCP)
Certified Energy Manager Certification (CEM)
Commissioning Authority (CxA)
Existing Building Commissioning Professional (EBCP)
Level II Building Operator Certification (BOC)
Professional Engineer (PE) in mechanical or architectural engineering
Sustainable Building Science Technology Bachelor of Applied Science (BAS) degree
</t>
        </r>
        <r>
          <rPr>
            <b/>
            <i/>
            <sz val="8"/>
            <color indexed="81"/>
            <rFont val="Tahoma"/>
            <family val="2"/>
          </rPr>
          <t>Credential must be current!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Holly R. Townes, Puget Sound Energy </author>
  </authors>
  <commentList>
    <comment ref="H8" authorId="0" shapeId="0" xr:uid="{00000000-0006-0000-0700-000001000000}">
      <text>
        <r>
          <rPr>
            <b/>
            <sz val="10"/>
            <color indexed="81"/>
            <rFont val="Tahoma"/>
            <family val="2"/>
          </rPr>
          <t>All PSE customer:       $0.15/sqft</t>
        </r>
        <r>
          <rPr>
            <sz val="10"/>
            <color indexed="81"/>
            <rFont val="Tahoma"/>
            <family val="2"/>
          </rPr>
          <t xml:space="preserve">
</t>
        </r>
        <r>
          <rPr>
            <b/>
            <sz val="10"/>
            <color indexed="81"/>
            <rFont val="Tahoma"/>
            <family val="2"/>
          </rPr>
          <t>PSE elec (gas other): $0.10/sqft
PSE gas (elec other): $0.10/sqft
SCL elec (no gas):      $0.10/sq.ft.
PSE and SCL:              $0.15/sq.ft
PSE only (Seattle):    $0.05/sq.ft.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Holly R. Townes, Puget Sound Energy </author>
  </authors>
  <commentList>
    <comment ref="I8" authorId="0" shapeId="0" xr:uid="{00000000-0006-0000-0800-000001000000}">
      <text>
        <r>
          <rPr>
            <b/>
            <sz val="10"/>
            <color indexed="81"/>
            <rFont val="Tahoma"/>
            <family val="2"/>
          </rPr>
          <t>All PSE customer:       $0.15/sqft
PSE elec (gas other): $0.10/sqft
PSE gas (elec other): $0.10/sqft
SCL elec (no gas):      $0.10/sq.ft.
PSE and SCL:              $0.15/sq.ft
PSE only (Seattle):    $0.05/sq.ft.</t>
        </r>
        <r>
          <rPr>
            <sz val="10"/>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warrenp</author>
    <author>Meghan Pinch</author>
  </authors>
  <commentList>
    <comment ref="H16" authorId="0" shapeId="0" xr:uid="{00000000-0006-0000-0C00-000001000000}">
      <text>
        <r>
          <rPr>
            <sz val="10"/>
            <color indexed="81"/>
            <rFont val="Tahoma"/>
            <family val="2"/>
          </rPr>
          <t xml:space="preserve">The contract amount may be affected by funding caps:  Funding is not to exceed 70% of cost, and is not to reduce the payback below 6 months.
</t>
        </r>
      </text>
    </comment>
    <comment ref="J16" authorId="1" shapeId="0" xr:uid="{00000000-0006-0000-0C00-000002000000}">
      <text>
        <r>
          <rPr>
            <b/>
            <sz val="9"/>
            <color indexed="81"/>
            <rFont val="Tahoma"/>
            <family val="2"/>
          </rPr>
          <t>Meghan Pinch:</t>
        </r>
        <r>
          <rPr>
            <sz val="9"/>
            <color indexed="81"/>
            <rFont val="Tahoma"/>
            <family val="2"/>
          </rPr>
          <t xml:space="preserve">
Do we need to include this by ECM? I'm thinking delete.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warrenp</author>
    <author>Meghan Pinch</author>
  </authors>
  <commentList>
    <comment ref="H16" authorId="0" shapeId="0" xr:uid="{00000000-0006-0000-0E00-000001000000}">
      <text>
        <r>
          <rPr>
            <sz val="10"/>
            <color indexed="81"/>
            <rFont val="Tahoma"/>
            <family val="2"/>
          </rPr>
          <t xml:space="preserve">The contract amount may be affected by funding caps:  Funding is not to exceed 70% of cost, and is not to reduce the payback below 6 months.
</t>
        </r>
      </text>
    </comment>
    <comment ref="J16" authorId="1" shapeId="0" xr:uid="{00000000-0006-0000-0E00-000002000000}">
      <text>
        <r>
          <rPr>
            <b/>
            <sz val="9"/>
            <color indexed="81"/>
            <rFont val="Tahoma"/>
            <family val="2"/>
          </rPr>
          <t>Meghan Pinch:</t>
        </r>
        <r>
          <rPr>
            <sz val="9"/>
            <color indexed="81"/>
            <rFont val="Tahoma"/>
            <family val="2"/>
          </rPr>
          <t xml:space="preserve">
Do we need to include this by ECM? I'm thinking delete.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warrenp</author>
    <author>Meghan Pinch</author>
  </authors>
  <commentList>
    <comment ref="H16" authorId="0" shapeId="0" xr:uid="{00000000-0006-0000-1000-000001000000}">
      <text>
        <r>
          <rPr>
            <sz val="10"/>
            <color indexed="81"/>
            <rFont val="Tahoma"/>
            <family val="2"/>
          </rPr>
          <t xml:space="preserve">The contract amount may be affected by funding caps:  Funding is not to exceed 70% of cost, and is not to reduce the payback below 6 months.
</t>
        </r>
      </text>
    </comment>
    <comment ref="J16" authorId="1" shapeId="0" xr:uid="{00000000-0006-0000-1000-000002000000}">
      <text>
        <r>
          <rPr>
            <b/>
            <sz val="9"/>
            <color indexed="81"/>
            <rFont val="Tahoma"/>
            <family val="2"/>
          </rPr>
          <t>Meghan Pinch:</t>
        </r>
        <r>
          <rPr>
            <sz val="9"/>
            <color indexed="81"/>
            <rFont val="Tahoma"/>
            <family val="2"/>
          </rPr>
          <t xml:space="preserve">
Do we need to include this by ECM? I'm thinking delete.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warrenp</author>
  </authors>
  <commentList>
    <comment ref="B14" authorId="0" shapeId="0" xr:uid="{00000000-0006-0000-1100-000001000000}">
      <text>
        <r>
          <rPr>
            <sz val="10"/>
            <color indexed="81"/>
            <rFont val="Tahoma"/>
            <family val="2"/>
          </rPr>
          <t>ENERGY CONSERVATION MEASURE ID NUMBER:  This column must be filled with consecutive numbers starting with 1 or the population of the Project Summary Form won't include all measures.</t>
        </r>
        <r>
          <rPr>
            <b/>
            <sz val="8"/>
            <color indexed="81"/>
            <rFont val="Tahoma"/>
            <family val="2"/>
          </rPr>
          <t xml:space="preserve">
</t>
        </r>
      </text>
    </comment>
    <comment ref="Q14" authorId="0" shapeId="0" xr:uid="{00000000-0006-0000-1100-000002000000}">
      <text>
        <r>
          <rPr>
            <sz val="10"/>
            <color indexed="81"/>
            <rFont val="Tahoma"/>
            <family val="2"/>
          </rPr>
          <t xml:space="preserve">The </t>
        </r>
        <r>
          <rPr>
            <b/>
            <sz val="10"/>
            <color indexed="81"/>
            <rFont val="Tahoma"/>
            <family val="2"/>
          </rPr>
          <t xml:space="preserve">Demonstration Technology Bonus </t>
        </r>
        <r>
          <rPr>
            <sz val="10"/>
            <color indexed="81"/>
            <rFont val="Tahoma"/>
            <family val="2"/>
          </rPr>
          <t>is unrelated to the 2011 Special Offer.  It is an added 10% bonus for specific technologies.</t>
        </r>
      </text>
    </comment>
    <comment ref="R14" authorId="0" shapeId="0" xr:uid="{00000000-0006-0000-1100-000003000000}">
      <text>
        <r>
          <rPr>
            <sz val="10"/>
            <color indexed="81"/>
            <rFont val="Tahoma"/>
            <family val="2"/>
          </rPr>
          <t xml:space="preserve">The contract amount may be affected by funding caps, as explained in notes below this table.
</t>
        </r>
      </text>
    </comment>
    <comment ref="A15" authorId="0" shapeId="0" xr:uid="{00000000-0006-0000-1100-000004000000}">
      <text>
        <r>
          <rPr>
            <sz val="10"/>
            <color indexed="81"/>
            <rFont val="Tahoma"/>
            <family val="2"/>
          </rPr>
          <t xml:space="preserve">This row should normally be hidden.  It gives the column ID for the corresponding information in Fixture Count Subtotal Table.
</t>
        </r>
      </text>
    </comment>
    <comment ref="B15" authorId="0" shapeId="0" xr:uid="{00000000-0006-0000-1100-000005000000}">
      <text>
        <r>
          <rPr>
            <sz val="8"/>
            <color indexed="81"/>
            <rFont val="Tahoma"/>
            <family val="2"/>
          </rPr>
          <t>Administrator's note:  Hidden row gives the column ID for the corresponding information in Fixture Count Subtotal Table.</t>
        </r>
        <r>
          <rPr>
            <b/>
            <sz val="10"/>
            <color indexed="81"/>
            <rFont val="Tahoma"/>
            <family val="2"/>
          </rPr>
          <t xml:space="preserve">  Fonts are white.</t>
        </r>
        <r>
          <rPr>
            <sz val="8"/>
            <color indexed="81"/>
            <rFont val="Tahoma"/>
            <family val="2"/>
          </rPr>
          <t xml:space="preserve">  Change to black for use.</t>
        </r>
        <r>
          <rPr>
            <sz val="10"/>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warrenp</author>
  </authors>
  <commentList>
    <comment ref="H14" authorId="0" shapeId="0" xr:uid="{00000000-0006-0000-1900-000001000000}">
      <text>
        <r>
          <rPr>
            <sz val="10"/>
            <color indexed="81"/>
            <rFont val="Tahoma"/>
            <family val="2"/>
          </rPr>
          <t xml:space="preserve">The contract amount may be affected by funding caps:  Funding is not to exceed 70% of cost, and is not to reduce the payback below 6 months.
</t>
        </r>
      </text>
    </comment>
  </commentList>
</comments>
</file>

<file path=xl/sharedStrings.xml><?xml version="1.0" encoding="utf-8"?>
<sst xmlns="http://schemas.openxmlformats.org/spreadsheetml/2006/main" count="2506" uniqueCount="1323">
  <si>
    <t>Hidden line.  There is a hidden line under the column headings.  This gives the column numbers in the Subtotals Sheet lookup table.</t>
  </si>
  <si>
    <t>DO NOT DELETE</t>
  </si>
  <si>
    <t>Contract &amp; In House Personnel</t>
  </si>
  <si>
    <t>New Construction</t>
  </si>
  <si>
    <t>funding factors  
($/kWh of funding) given here for reference</t>
  </si>
  <si>
    <t>measure life of ECM
(yrs)</t>
  </si>
  <si>
    <t>Measure
  Life (yrs)</t>
  </si>
  <si>
    <t>do not delete</t>
  </si>
  <si>
    <t>C</t>
  </si>
  <si>
    <t>HIDE</t>
  </si>
  <si>
    <t>equation here</t>
  </si>
  <si>
    <t>Total 
Capacity
  or Amount</t>
  </si>
  <si>
    <t>Per-unit
 Cost</t>
  </si>
  <si>
    <t>Date</t>
  </si>
  <si>
    <t>EMA</t>
  </si>
  <si>
    <t>Outside Contractor</t>
  </si>
  <si>
    <t>+</t>
  </si>
  <si>
    <t>=</t>
  </si>
  <si>
    <t>in kWh</t>
  </si>
  <si>
    <t>totals</t>
  </si>
  <si>
    <t>Data validation equation for cost of electricity:</t>
  </si>
  <si>
    <t>max allowed cost of electricity</t>
  </si>
  <si>
    <t>Name:</t>
  </si>
  <si>
    <t>Phone:</t>
  </si>
  <si>
    <t>THESE ROWS ARE NORMALLY HIDDEN</t>
  </si>
  <si>
    <t>Facility Name:</t>
  </si>
  <si>
    <t>In House Personnel</t>
  </si>
  <si>
    <t>CONDITIONAL MESSAGES</t>
  </si>
  <si>
    <t>THESE COLUMNS ARE NORMALLY BE HIDDEN</t>
  </si>
  <si>
    <t>E</t>
  </si>
  <si>
    <t xml:space="preserve"> </t>
  </si>
  <si>
    <t>Project Summary Form</t>
  </si>
  <si>
    <t>EMA:</t>
  </si>
  <si>
    <t>70571-11</t>
  </si>
  <si>
    <t>70571-12</t>
  </si>
  <si>
    <t>70571-10</t>
  </si>
  <si>
    <t>Cell G11 has a formula that produces messages in the case of cap conditions.</t>
  </si>
  <si>
    <t>It's reproduced here in case it gets inadvertently deleted from G11:</t>
  </si>
  <si>
    <t>Measure
  Code</t>
  </si>
  <si>
    <t>Baseline Code</t>
  </si>
  <si>
    <t>Cost Code</t>
  </si>
  <si>
    <t>T</t>
  </si>
  <si>
    <t>HIDE DO NOT DELETE THESE COLUMNS</t>
  </si>
  <si>
    <t>HIDE DO NOT DELETE</t>
  </si>
  <si>
    <t>GREY COLUMNS</t>
  </si>
  <si>
    <t>DO NOT ERASE ANY OF THE CONTENTS, OR DELETE ANY OF THE GREY COLUMNS.</t>
  </si>
  <si>
    <t>Do not erase.</t>
  </si>
  <si>
    <t>x</t>
  </si>
  <si>
    <t>y</t>
  </si>
  <si>
    <t>z</t>
  </si>
  <si>
    <t/>
  </si>
  <si>
    <t>EAA</t>
  </si>
  <si>
    <t>Facility Address:</t>
  </si>
  <si>
    <t>Company Name:</t>
  </si>
  <si>
    <t>Installation Funding Type</t>
  </si>
  <si>
    <t>Funding</t>
  </si>
  <si>
    <t>Installation</t>
  </si>
  <si>
    <t xml:space="preserve">SCL 
Incentive Amount 
</t>
  </si>
  <si>
    <t>Project Summary Form - Information &amp; Instructions</t>
  </si>
  <si>
    <t>TOTALS</t>
  </si>
  <si>
    <t>Changes</t>
  </si>
  <si>
    <t>Version ID</t>
  </si>
  <si>
    <t>Simple payback (yrs):</t>
  </si>
  <si>
    <t>ROI:</t>
  </si>
  <si>
    <t>Estimated
Electricity
Savings
kWh/year</t>
  </si>
  <si>
    <t>Estimated
Electricity Savings 
$/year</t>
  </si>
  <si>
    <t>Log of Changes</t>
  </si>
  <si>
    <t>Specific ID</t>
  </si>
  <si>
    <t>By Whom?</t>
  </si>
  <si>
    <t xml:space="preserve">Estimated
SCL 
Incentive Amount </t>
  </si>
  <si>
    <t>in Medium &amp; Large Commercial &amp; Industrial Buildings</t>
  </si>
  <si>
    <t>Definition</t>
  </si>
  <si>
    <t>User Guide</t>
  </si>
  <si>
    <t>These worksheets are long enough to accommodate the largest project.</t>
  </si>
  <si>
    <t>Details</t>
  </si>
  <si>
    <t>A. Adding Rows</t>
  </si>
  <si>
    <t>When you go to print out the worksheet, you may find your bottom rows are missing.  Change the print range as follows:  Highlight the full range you want (to the left right, and top got to the edge of the white area.  At the bottom extend to all completed rows).  Then select Page Layout at the top of the screen, then "print area", and "set print area" from the pull down menus.</t>
  </si>
  <si>
    <t>5.  Select "Paste."  This will copy all of the  equations, numbers, formats, pull down menus and comments into your new row from your old row.</t>
  </si>
  <si>
    <r>
      <t xml:space="preserve">Plan ahead to avoid inserting rows if you can, because inserting rows is tricky.  </t>
    </r>
    <r>
      <rPr>
        <u/>
        <sz val="11"/>
        <color rgb="FF000000"/>
        <rFont val="Tahoma"/>
        <family val="2"/>
      </rPr>
      <t>Never</t>
    </r>
    <r>
      <rPr>
        <sz val="11"/>
        <color rgb="FF000000"/>
        <rFont val="Tahoma"/>
        <family val="2"/>
      </rPr>
      <t xml:space="preserve"> insert a row outside the user-input tables.  (A user-input table is a table several columns wide and many rows long, full of green cells.  They are included, for example, in the Fixture Count Worksheet)  However, </t>
    </r>
    <r>
      <rPr>
        <u/>
        <sz val="11"/>
        <color rgb="FF000000"/>
        <rFont val="Tahoma"/>
        <family val="2"/>
      </rPr>
      <t>if</t>
    </r>
    <r>
      <rPr>
        <sz val="11"/>
        <color rgb="FF000000"/>
        <rFont val="Tahoma"/>
        <family val="2"/>
      </rPr>
      <t xml:space="preserve"> you need to insert a row into a user-input table, here is how.</t>
    </r>
  </si>
  <si>
    <t xml:space="preserve">3.  While you still have your mouse clicked on the Excel row number, select "Copy".  </t>
  </si>
  <si>
    <r>
      <t xml:space="preserve">4. Then right-click on the Excel row number of the </t>
    </r>
    <r>
      <rPr>
        <b/>
        <sz val="11"/>
        <color rgb="FF000000"/>
        <rFont val="Tahoma"/>
        <family val="2"/>
      </rPr>
      <t xml:space="preserve">new, </t>
    </r>
    <r>
      <rPr>
        <sz val="11"/>
        <color rgb="FF000000"/>
        <rFont val="Tahoma"/>
        <family val="2"/>
      </rPr>
      <t>empty</t>
    </r>
    <r>
      <rPr>
        <b/>
        <sz val="11"/>
        <color rgb="FF000000"/>
        <rFont val="Tahoma"/>
        <family val="2"/>
      </rPr>
      <t xml:space="preserve"> </t>
    </r>
    <r>
      <rPr>
        <sz val="11"/>
        <color rgb="FF000000"/>
        <rFont val="Tahoma"/>
        <family val="2"/>
      </rPr>
      <t>row, and…</t>
    </r>
  </si>
  <si>
    <t>6a. Make sure your worksheet is protected.</t>
  </si>
  <si>
    <t>6b. In the new row, highlight the cells you want to clear.</t>
  </si>
  <si>
    <t>2. Go back to your original row and right-click on the “Excel row number”.  (A "right-click" uses the  button on the right side of the mouse....  Where is the Excel row number? On the far left.  For example, you would right-click on the highlighted “21” in the image below to select that row.)</t>
  </si>
  <si>
    <t>6c.  Right-click and selecting "Clear Contents."  Because the worksheet is protected, you will avoid inadvertently erasing equations, format, and pull down menus.</t>
  </si>
  <si>
    <t>Note:  You won't be able to clear contents if you have selected a range that includes cells with formulas, because they are protected.</t>
  </si>
  <si>
    <t>1.  At the Bottom of a User-Input Table</t>
  </si>
  <si>
    <t>2.  In the Middle of A User-Input Table</t>
  </si>
  <si>
    <t>Overview</t>
  </si>
  <si>
    <t>7.  If you want to clear the contents out of the new row:</t>
  </si>
  <si>
    <t>6.  Protect the worksheet.  Review/Protect Sheet/Protect and password.</t>
  </si>
  <si>
    <t>1.a  Unprotect the worksheet.  Review/Protect Sheet/Unprotect and password.</t>
  </si>
  <si>
    <t xml:space="preserve">1b.  Place your cursor just below where you want to add a row.  </t>
  </si>
  <si>
    <t>1c. On your keyboard select  Alt-I, then R to insert a row.  Alt-I is pressing down the Alt key (lower left) and the I key at the same time.</t>
  </si>
  <si>
    <t>A. Adding Rows at the Bottom of a User-Input Table</t>
  </si>
  <si>
    <r>
      <rPr>
        <b/>
        <sz val="11"/>
        <color theme="4"/>
        <rFont val="Arial"/>
        <family val="2"/>
      </rPr>
      <t xml:space="preserve">Block Data Entry Form # 1 </t>
    </r>
    <r>
      <rPr>
        <sz val="11"/>
        <color rgb="FF000000"/>
        <rFont val="Arial"/>
        <family val="2"/>
      </rPr>
      <t xml:space="preserve">covers the Start Page and the Application for all </t>
    </r>
    <r>
      <rPr>
        <i/>
        <sz val="11"/>
        <color rgb="FF000000"/>
        <rFont val="Arial"/>
        <family val="2"/>
      </rPr>
      <t xml:space="preserve">except </t>
    </r>
    <r>
      <rPr>
        <sz val="11"/>
        <color rgb="FF000000"/>
        <rFont val="Arial"/>
        <family val="2"/>
      </rPr>
      <t xml:space="preserve">Multifamily common area lighting.
</t>
    </r>
    <r>
      <rPr>
        <b/>
        <sz val="11"/>
        <color theme="4"/>
        <rFont val="Arial"/>
        <family val="2"/>
      </rPr>
      <t xml:space="preserve">Block Data Entry Form #2  </t>
    </r>
    <r>
      <rPr>
        <sz val="11"/>
        <color rgb="FF000000"/>
        <rFont val="Arial"/>
        <family val="2"/>
      </rPr>
      <t xml:space="preserve">can cover the Wall&amp;Clg Occ Sensors, Central Lighting Controls, and/or the Fixture Schedule for any project.  
</t>
    </r>
  </si>
  <si>
    <t>B. Block Data Entry Forms</t>
  </si>
  <si>
    <r>
      <t xml:space="preserve">When you go to print out the worksheet, you may find your bottom rows are missing.  Change the print range as follows:  Highlight the full range you want (to the left right, and top got to the edge of the white area.  At the bottom extend to all completed rows).  Then select Page Layout at the top of the screen, then "print area", and "set print area" from the pull down menus. </t>
    </r>
    <r>
      <rPr>
        <sz val="8"/>
        <color rgb="FF000000"/>
        <rFont val="Arial"/>
        <family val="2"/>
      </rPr>
      <t>(Excel ver. 2010)</t>
    </r>
  </si>
  <si>
    <t>This option was created in response to a user request to allow entry of large amount of data into these forms efficiently (in "blocks" rather than cells aranged for easy reading).  This is particularly useful when copying data between files.</t>
  </si>
  <si>
    <t>Insert a Row</t>
  </si>
  <si>
    <t>A2. Inserting Rows in the Middle of a Table</t>
  </si>
  <si>
    <t>Rows should only be inserted in the middle of a worksheet (where there are columns of green cells).  Even there, it can be risky to insert rows.  However, if you must insert a row, following the instructions below.  This should copy the necessary equations, and preserve the formats pull down menus.</t>
  </si>
  <si>
    <r>
      <t xml:space="preserve">1.  Go to the location above which you would like to add a row. 
2.  Hit </t>
    </r>
    <r>
      <rPr>
        <i/>
        <sz val="11"/>
        <color rgb="FF000000"/>
        <rFont val="Arial"/>
        <family val="2"/>
      </rPr>
      <t>Control-Shift-I</t>
    </r>
    <r>
      <rPr>
        <sz val="11"/>
        <color rgb="FF000000"/>
        <rFont val="Arial"/>
        <family val="2"/>
      </rPr>
      <t xml:space="preserve">.  This macro will insert a row above where your cursor is located and will copy the row where your cursor is located into the new row above it.  
If you want to insert an </t>
    </r>
    <r>
      <rPr>
        <i/>
        <sz val="11"/>
        <color rgb="FF000000"/>
        <rFont val="Arial"/>
        <family val="2"/>
      </rPr>
      <t xml:space="preserve">empty row, </t>
    </r>
    <r>
      <rPr>
        <sz val="11"/>
        <color rgb="FF000000"/>
        <rFont val="Arial"/>
        <family val="2"/>
      </rPr>
      <t>add a row as instructed above, then clear the contents by hitting Control-j.  If you want to insert many blank rows, add a row, clear it, then copy the blank row, as instructed above.</t>
    </r>
  </si>
  <si>
    <t>A3. Emptying a Cell or a Row</t>
  </si>
  <si>
    <t xml:space="preserve">When emptying a cell, clear the "contents", not "all".  When clearing a row of it's contents, move your cursor to the row in question, then Hit Control-J.  </t>
  </si>
  <si>
    <t>Be careful when you use Control-J!  Make sure you want to clear the row before you clear it.   Save a copy of your file before you hit Control-J…</t>
  </si>
  <si>
    <t>Caution</t>
  </si>
  <si>
    <t xml:space="preserve">Block Data Entry is most likely to be used for large projects by experienced users.  When selected, the Block Data Entry forms are completed instead of the normal forms.  When the Block Data Entry form is completed, the user hits a "Transfer Data" button to automatically transfer information from the Block Data Entry form into the normal forms.  The normal forms are then printed and used by Seattle City Light as part of the funding agreements.   </t>
  </si>
  <si>
    <t>When you hit the Data Transfer button, it will erase any data you have previously entered in the normal form.</t>
  </si>
  <si>
    <r>
      <t xml:space="preserve">Save a copy of your file before you start using Control-Shift-I.  Because the rows are automatically self-numbering, it can be confusing.  </t>
    </r>
    <r>
      <rPr>
        <sz val="11"/>
        <color rgb="FF0070C0"/>
        <rFont val="Arial"/>
        <family val="2"/>
      </rPr>
      <t xml:space="preserve">Go slowly.
Use Control-J with caution.  </t>
    </r>
    <r>
      <rPr>
        <i/>
        <sz val="11"/>
        <color rgb="FF0070C0"/>
        <rFont val="Arial"/>
        <family val="2"/>
      </rPr>
      <t>Be sure you want to empty the row before proceeding!</t>
    </r>
  </si>
  <si>
    <t>OM</t>
  </si>
  <si>
    <t>OS</t>
  </si>
  <si>
    <t>RB</t>
  </si>
  <si>
    <t>RS</t>
  </si>
  <si>
    <t>RA</t>
  </si>
  <si>
    <t>SE</t>
  </si>
  <si>
    <t>SU</t>
  </si>
  <si>
    <t>RF</t>
  </si>
  <si>
    <t>RL</t>
  </si>
  <si>
    <t>RC</t>
  </si>
  <si>
    <t>ZP</t>
  </si>
  <si>
    <t>Z1</t>
  </si>
  <si>
    <t xml:space="preserve">Zip: </t>
  </si>
  <si>
    <t>ZX2</t>
  </si>
  <si>
    <t>ZW</t>
  </si>
  <si>
    <t>concetenated code + descripn:</t>
  </si>
  <si>
    <t>Supervisor</t>
  </si>
  <si>
    <t>Mailing Address:</t>
  </si>
  <si>
    <t>Authorized Signer:</t>
  </si>
  <si>
    <t>Project Contact:</t>
  </si>
  <si>
    <t>Email Address:</t>
  </si>
  <si>
    <t xml:space="preserve">Facility Address:  </t>
  </si>
  <si>
    <t xml:space="preserve">Project Number: </t>
  </si>
  <si>
    <t>No</t>
  </si>
  <si>
    <t>Documentation Checklist</t>
  </si>
  <si>
    <t>Application Form</t>
  </si>
  <si>
    <t>Project information is filled out</t>
  </si>
  <si>
    <t xml:space="preserve">Date: </t>
  </si>
  <si>
    <t xml:space="preserve">Estimated Seattle City Light Incentive: </t>
  </si>
  <si>
    <t xml:space="preserve">Estimated Incentive as a Percent of Cost: </t>
  </si>
  <si>
    <t xml:space="preserve">Estimated Simple Payback: </t>
  </si>
  <si>
    <t xml:space="preserve">Estimated ROI: </t>
  </si>
  <si>
    <t>Out of pocket cost to customer:</t>
  </si>
  <si>
    <t xml:space="preserve">Estimated cost after incentives: </t>
  </si>
  <si>
    <t xml:space="preserve">Check Remittance to: </t>
  </si>
  <si>
    <t xml:space="preserve">Attn: </t>
  </si>
  <si>
    <t>Customer Signature</t>
  </si>
  <si>
    <t xml:space="preserve">Printed Name: </t>
  </si>
  <si>
    <t>Greenhouse Gas Reduction:</t>
  </si>
  <si>
    <t>Customer</t>
  </si>
  <si>
    <t xml:space="preserve">Based upon the preliminary information received, the estimated energy efficiency incentive is summarized by measure in the table above.  If the energy conservation measures are implemented at your facility at the Site Address as shown on the worksheets associated with this estimate, and are implemented in compliance with the Seattle City Light Program Requirements, Specifications and Guidelines, you may be eligible for the above estimated incentive payment.  This Estimated Incentive Notice is not a guarantee or promise to pay a specific amount by SCL.  </t>
  </si>
  <si>
    <t>In order to receive an incentive payment from Seattle City Light for the Project listed above, the following steps must occur:</t>
  </si>
  <si>
    <t>2) Implement your project’s energy conservation measures according to Program Requirements, Specifications, and Guidelines.</t>
  </si>
  <si>
    <t>4) Your EMA will review your project and may schedule a site visit to verify the implementation of program eligible energy conservation measures (this process may take 4-6 weeks).</t>
  </si>
  <si>
    <t>Thank you for your participation in the Seattle City Light Business Conservation Program.  Please contact your EMA with any questions.</t>
  </si>
  <si>
    <t xml:space="preserve">Project Name: </t>
  </si>
  <si>
    <t>I, Program Participant, hereby certify that I have read and complied with all of the applicable Seattle City Light Business Conservation Program requirements, Specifications and Guidelines, and hereby accept as full and complete payment the above listed incentive amount for the above listed project.  I also acknowledge that any and all liability and responsibility related to the Seattle City Light Business Conservation Program by SCL is limited solely to the payment of the approved incentive amount listed above in accordance with the Program Participation Agreement, and applicable Program requirements and Guidelines.</t>
  </si>
  <si>
    <t>Estimate QC Checklist</t>
  </si>
  <si>
    <t xml:space="preserve">(“Program Participant” and “Assignor,” or authorized representative of Program </t>
  </si>
  <si>
    <t>Participant/Assignor), voluntary request of The City of Seattle, by and through the Seattle City Light Business Conservation Program, to make payable and issue to the Assignee, as listed below, any incentive payment that I may be eligible to receive as a Seattle City Light customer and Program Participant in the Seattle City Light Business Conservation Program for the energy conservation project referenced above. I have read the entirety of this PA Form, and understand and voluntarily agree to all of the PA Form terms and conditions, which are set forth below:</t>
  </si>
  <si>
    <t>1)</t>
  </si>
  <si>
    <t>I understand that as the Seattle City Light customer and Program Participant, I am eligible to receive the below listed energy conservation incentive check from the Seattle City Light Business Conservation Program directly and such payments are non-taxable payments. Notwithstanding the assignment authorized under this PA Form, I understand that Seattle City Light may send a Federal Form 1099 MISC to the Assignee for energy conservation incentive payments totaling more than $600 per calendar year, and may also report the same payments to the Internal Revenue Service as being paid to the Assignee, as applicable; and</t>
  </si>
  <si>
    <t>2)</t>
  </si>
  <si>
    <t>By signing and submitting this PA Form to Seattle City Light, I will not receive an incentive check for my participation in the Seattle City Light Business Conservation Program, and instead, I am requesting and directing any incentive check in the amount listed below to be directly issued to the Assignee listed below, on my behalf; and</t>
  </si>
  <si>
    <t>It is my intention, request, and agreement to unequivocally assign and transfer the below listed energy conservation incentive payment amount, in its entirety and all interest thereof, to the Assignee listed below. My assignment is non-revocable, and does not extend to any successor of the Assignee, nor may the Assignee re-assign this assignment; and</t>
  </si>
  <si>
    <t>4)</t>
  </si>
  <si>
    <t>As Assignor, I voluntarily assume the risk of all acts or omissions by The City of Seattle, including but not limited to, mail delivery, receipt or use by Assignee of the incentive payment towards a credit for any conservation measure installed by Assignee. Notwithstanding the assignment authorized under this PA Form, I understand it remains my responsibility to address any payment, contractual or other business arrangements or issues with Assignee; and The City of Seattle shall not be responsible for any issues, disputes or claims,between the Assignor and Assignee related to the assignment authorized under this PA Form nor for any claims or disputes related to the installation of conservation measures for the Project referenced above; and</t>
  </si>
  <si>
    <t>I hereby discharge, waive, and release any and all claims against The City of Seattle related to the assignment authorized under this PA Form, or related to any terms and conditions set forth herein; and</t>
  </si>
  <si>
    <t>I further stipulate and agree that the below listed amount of energy conservation incentive payment is a correct, complete and full satisfaction of consideration from the City of Seattle for assignment and agreement terms and conditions in this PA Form, and for my participation in the Seattle City Light Business Conservation Program; and</t>
  </si>
  <si>
    <t>Nothing within the assignment or terms and conditions under this PA Form shall exempt or release me from all other applicable Program requirements, responsibilities, and terms and conditions of the Seattle City Light Business Conservation Program related to the Project referenced above.</t>
  </si>
  <si>
    <t>NOTICE: The assignment under this PA Form will not become effective until the Program Participant has (1) completed and executed all applicable Seattle City Light Business Conservation Forms to the above referenced Project, and (2) the energy conservation measures eligible for payment have been installed for the above referenced Project, and (3) Seattle City Light has completed the applicable Seattle City Light Business Conservation Program verification.</t>
  </si>
  <si>
    <t>ACKNOWLEDGEMENT AND ACCEPTANCE OF PAYMENT ASSIGNMENT ON NEXT PAGE</t>
  </si>
  <si>
    <t xml:space="preserve">FINAL SEATTLE CITY LIGHT INCENTIVE AMOUNT: </t>
  </si>
  <si>
    <t>I certify (or declare) under penalty of perjury under the laws of the State of Washington that the information submitted herein is true and correct, and that I am the Seattle City Light customer and Program Participant, or the property owner, corporate officer, agent or representative of the business entity listed below, who is authorized on behalf of the Seattle City Light customer and Program Participant, to request the Seattle City Light Business Conservation Program to accept the assignment and transfer set forth in this PA Form of the above listed Final Seattle City Light incentive amount to the Assignee listed below.</t>
  </si>
  <si>
    <t xml:space="preserve">Name: </t>
  </si>
  <si>
    <t xml:space="preserve">Title: </t>
  </si>
  <si>
    <t>ACKNOWLEDGEMENT AND ACCEPTANCE OF PAYMENT ASSIGNMENT</t>
  </si>
  <si>
    <t>Assignee, as listed below, hereby accepts the Final Seattle City Light incentive payment amount listed above, on behalf of the Seattle City Light customer and Program Participant, from the Seattle City Light Business Conservation Program. Assignee certifies and acknowledges that the City of Seattle does not maintain any contractual or business relationship with Assignee and Assignor related to the conservation measures installed for the Seattle City Light customer and Program Participant. Assignee has read the entire PA Form, and understands and agrees to accept the assignment of the incentive payment from Assignor as administratively issued by the Seattle City Light Business Conservation Program, and does hereby discharge, waive and release the City of Seattle from all claims related to the assignment under this PA Form,including without limitation, any related to this Acknowledgment and Acceptance of Payment Assignment, or any payment, contractual or other issues or disputes related to the installation of conservation measures for the Project referenced above, or in connection with the Seattle City Light Business Conservation Program. Assignee further acknowledges that the Seattle City Light Business Conservation Program may send a Federal Form 1099 MISC to the Assignee for energy conservation incentive payments totaling more than $600 per calendar year, and may also report the same payments to the Internal Revenue Service as being paid to the Assignee, as applicable. Assignee further acknowledges and agrees that the assignment set forth in this PA Form does not extend to any successor of the assignee, nor may the Assignee re-assign the assignment set forth herein. By my signature below as Assignee, I certify (or declare) under penalty of perjury under the laws of the State of Washington that the information submitted herein is true and correct, and that I am authorized to execute this Acknowledgment and Acceptance of Payment Assignment, and to agree to the terms and conditions set forth above.</t>
  </si>
  <si>
    <t xml:space="preserve">Mailing Address: </t>
  </si>
  <si>
    <r>
      <t xml:space="preserve">Payback </t>
    </r>
    <r>
      <rPr>
        <sz val="10"/>
        <rFont val="Segoe UI"/>
        <family val="2"/>
      </rPr>
      <t xml:space="preserve">to Customer (years)  = (ECM Incremental Cost - ECM SCL Contract Incentive Amount) / (ECM savings x cost/kWh).  </t>
    </r>
  </si>
  <si>
    <t xml:space="preserve">Business Mailing Address: </t>
  </si>
  <si>
    <t xml:space="preserve">Program Participant/Assignor Signature: </t>
  </si>
  <si>
    <t xml:space="preserve">Assignee (check payable to): </t>
  </si>
  <si>
    <t xml:space="preserve">Assignee Signature: </t>
  </si>
  <si>
    <t>Position:</t>
  </si>
  <si>
    <t>Address:</t>
  </si>
  <si>
    <t>Seattle City Light 
Business Conservation Program</t>
  </si>
  <si>
    <t>Customer Energy Solutions - Business Conservation Program</t>
  </si>
  <si>
    <t>Customer information is included</t>
  </si>
  <si>
    <t>Facility type &amp; EMA info is filled out</t>
  </si>
  <si>
    <t>Payment Assignment Form (PAF)</t>
  </si>
  <si>
    <t>Project Number:</t>
  </si>
  <si>
    <t xml:space="preserve">Position/ Company: </t>
  </si>
  <si>
    <t xml:space="preserve">Company name for Participation Agreement (as it appears on W-9): </t>
  </si>
  <si>
    <t xml:space="preserve">Customer Name (as it appears on W-9): </t>
  </si>
  <si>
    <r>
      <t xml:space="preserve">Pursuant to the terms and conditions set forth in this </t>
    </r>
    <r>
      <rPr>
        <b/>
        <sz val="10"/>
        <rFont val="Segoe UI"/>
        <family val="2"/>
      </rPr>
      <t xml:space="preserve">Payment Assignment Form </t>
    </r>
    <r>
      <rPr>
        <sz val="10"/>
        <rFont val="Segoe UI"/>
        <family val="2"/>
      </rPr>
      <t xml:space="preserve">(hereinafter "PAF form"), I, </t>
    </r>
  </si>
  <si>
    <t>Attn:</t>
  </si>
  <si>
    <t>City, State, Zip:</t>
  </si>
  <si>
    <t xml:space="preserve">Project Contact: </t>
  </si>
  <si>
    <t xml:space="preserve">Authorized Signer: </t>
  </si>
  <si>
    <t xml:space="preserve">Contractor: </t>
  </si>
  <si>
    <t>IM</t>
  </si>
  <si>
    <t>C/O (alternate business name):</t>
  </si>
  <si>
    <t>C/O (Alternate business name):</t>
  </si>
  <si>
    <t xml:space="preserve">City, State, Zip: </t>
  </si>
  <si>
    <t>P</t>
  </si>
  <si>
    <t>cap</t>
  </si>
  <si>
    <t xml:space="preserve">  TOTALS</t>
  </si>
  <si>
    <t>Existing Building</t>
  </si>
  <si>
    <t>Discount rate:</t>
  </si>
  <si>
    <t>discounted  lifetime savings</t>
  </si>
  <si>
    <t>Levelized Utility Cost, $/kWh</t>
  </si>
  <si>
    <t>Levelized Total Resource Cost, $/kWh</t>
  </si>
  <si>
    <t>By signing below I certify that I have verified all the items listed above in the QC Checklist:</t>
  </si>
  <si>
    <t>Signature:</t>
  </si>
  <si>
    <t>Date:</t>
  </si>
  <si>
    <t>Project Summary</t>
  </si>
  <si>
    <t>Program:</t>
  </si>
  <si>
    <t>Change Log and Version ID</t>
  </si>
  <si>
    <t>Current version:</t>
  </si>
  <si>
    <t>Date of change</t>
  </si>
  <si>
    <t>Version format:</t>
  </si>
  <si>
    <t>x.y.z</t>
  </si>
  <si>
    <t>Field</t>
  </si>
  <si>
    <r>
      <rPr>
        <b/>
        <sz val="10"/>
        <color theme="1"/>
        <rFont val="Segoe UI"/>
        <family val="2"/>
      </rPr>
      <t>Major change</t>
    </r>
    <r>
      <rPr>
        <sz val="10"/>
        <rFont val="Arial"/>
        <family val="2"/>
      </rPr>
      <t xml:space="preserve"> - Indicates major change to workbook and release, incompatible with previous version of workbook (i.e. measures added/removed, changes to program workflow, etc.)</t>
    </r>
  </si>
  <si>
    <r>
      <rPr>
        <b/>
        <sz val="10"/>
        <color theme="1"/>
        <rFont val="Segoe UI"/>
        <family val="2"/>
      </rPr>
      <t>Minor change</t>
    </r>
    <r>
      <rPr>
        <sz val="10"/>
        <rFont val="Arial"/>
        <family val="2"/>
      </rPr>
      <t xml:space="preserve"> - Indicates minor change to workbook and release, compatible with previous versions of workbook (i.e. updates to measure savings/incentive levels, updates to legal language, bug fixes that affect savings/incentives, etc.)</t>
    </r>
  </si>
  <si>
    <r>
      <rPr>
        <b/>
        <sz val="10"/>
        <color theme="1"/>
        <rFont val="Segoe UI"/>
        <family val="2"/>
      </rPr>
      <t xml:space="preserve">Revision </t>
    </r>
    <r>
      <rPr>
        <sz val="10"/>
        <rFont val="Arial"/>
        <family val="2"/>
      </rPr>
      <t>- Indicates smaller revision to workbook (i.e.  minor bug fixes that don't influence savings/incentives, error corrections, formatting, etc.)</t>
    </r>
  </si>
  <si>
    <t>Instructions:</t>
  </si>
  <si>
    <r>
      <t xml:space="preserve">Log workbook changes below, updating version ID fields </t>
    </r>
    <r>
      <rPr>
        <b/>
        <i/>
        <sz val="10"/>
        <color theme="1"/>
        <rFont val="Segoe UI"/>
        <family val="2"/>
      </rPr>
      <t>numerically</t>
    </r>
    <r>
      <rPr>
        <sz val="10"/>
        <rFont val="Arial"/>
        <family val="2"/>
      </rPr>
      <t xml:space="preserve"> using the definitions above (and your subjective opinion on the scope of changes).  Worksheets in workbook reference "Current version" cell (D5) to pull in version ID.</t>
    </r>
  </si>
  <si>
    <t>New Version ID</t>
  </si>
  <si>
    <t>Who changed workbook?</t>
  </si>
  <si>
    <t>Scope of changes</t>
  </si>
  <si>
    <t>Internal QC PDF</t>
  </si>
  <si>
    <t>Customer Facing PDF</t>
  </si>
  <si>
    <t>Contract Folder on I drive</t>
  </si>
  <si>
    <t>ECM proposals</t>
  </si>
  <si>
    <t>As-built Project Summary</t>
  </si>
  <si>
    <t>Payment QC checklist</t>
  </si>
  <si>
    <t>Payment request form</t>
  </si>
  <si>
    <t>As-built workbook</t>
  </si>
  <si>
    <t>Invoices</t>
  </si>
  <si>
    <t>Internal/customer facing PDFs</t>
  </si>
  <si>
    <t>3)</t>
  </si>
  <si>
    <t>5)</t>
  </si>
  <si>
    <t>6)</t>
  </si>
  <si>
    <t>7)</t>
  </si>
  <si>
    <t>Business Name (as on W-9)</t>
  </si>
  <si>
    <t xml:space="preserve">The City of Seattle, by and through Seattle City Light (“SCL”), has received your Program Participant Application and verified the installation of energy conservation measures for your project.  Based on SCL’s administrative and program eligibility verification, SCL has determined that your project is eligible for an incentive payment in the amount detailed below.  
</t>
  </si>
  <si>
    <t>kWh savings</t>
  </si>
  <si>
    <t>Project Number</t>
  </si>
  <si>
    <t>kWh savings as % of baseline building consumption:</t>
  </si>
  <si>
    <t>Partial payment/final payment</t>
  </si>
  <si>
    <t>Select partial/final</t>
  </si>
  <si>
    <t>Project Application</t>
  </si>
  <si>
    <t>Incentive</t>
  </si>
  <si>
    <t>Total cost is clearly marked and ≥ cost in workbook</t>
  </si>
  <si>
    <t>PAF form, if applicable</t>
  </si>
  <si>
    <t>Measure Category</t>
  </si>
  <si>
    <t>Measure Subcategory</t>
  </si>
  <si>
    <t>Avg Electricity Cost Assumed in Calcs, $/kWh:</t>
  </si>
  <si>
    <t>Total Resource Cost (levelized, $/kWh):</t>
  </si>
  <si>
    <t>Utility Cost (levelized, $/kWh):</t>
  </si>
  <si>
    <t xml:space="preserve">Please note that this incentive amount was determined by the installed measures and may differ from the original estimate.  </t>
  </si>
  <si>
    <r>
      <t xml:space="preserve">In order to receive the above listed SCL energy conservation incentive payment the Program Participant must sign and submit this Form to </t>
    </r>
    <r>
      <rPr>
        <b/>
        <u/>
        <sz val="12"/>
        <color rgb="FF0070C0"/>
        <rFont val="Segoe UI"/>
        <family val="2"/>
      </rPr>
      <t>SCL_CESProjects@seattle.gov</t>
    </r>
    <r>
      <rPr>
        <b/>
        <sz val="12"/>
        <rFont val="Segoe UI"/>
        <family val="2"/>
      </rPr>
      <t xml:space="preserve"> </t>
    </r>
    <r>
      <rPr>
        <sz val="12"/>
        <rFont val="Segoe UI"/>
        <family val="2"/>
      </rPr>
      <t>within 30 days of receipt.  Program Participant acknowledges that administrative processing of the SCL incentive payment may take up to 8 weeks.</t>
    </r>
  </si>
  <si>
    <t>Incremental
Cost</t>
  </si>
  <si>
    <t>Incentive funding as a percentage of total incremental cost:</t>
  </si>
  <si>
    <t>FUNDING CAP CALCULATION</t>
  </si>
  <si>
    <t xml:space="preserve">Total Incremental Cost </t>
  </si>
  <si>
    <t>from Project Summary Form main table, totals line, above</t>
  </si>
  <si>
    <t>70% cap for both lightng and HVAC incremental cost 7/27/18</t>
  </si>
  <si>
    <t>total cost</t>
  </si>
  <si>
    <t>annual kWh savings</t>
  </si>
  <si>
    <t>annual dollar savings</t>
  </si>
  <si>
    <t>Funding Amount Available, including effect of these caps:</t>
  </si>
  <si>
    <t xml:space="preserve">Cost-Based Funding Cap </t>
  </si>
  <si>
    <t>Minimum-Payback Funding Cap</t>
  </si>
  <si>
    <t>cost-based funding cap</t>
  </si>
  <si>
    <t>6 months payback period funding cap</t>
  </si>
  <si>
    <t>Combined Funding Cap Ratio</t>
  </si>
  <si>
    <t>policy</t>
  </si>
  <si>
    <t>Seattle City Light funding amount after caps are applied</t>
  </si>
  <si>
    <t>This calculation is actively used in the determination of capped funding.  Any deletions or changes will change the funding amounts in the Project Summary Form</t>
  </si>
  <si>
    <t>input:</t>
  </si>
  <si>
    <t>result:</t>
  </si>
  <si>
    <t>created 7/27/18</t>
  </si>
  <si>
    <t>intermediate calc</t>
  </si>
  <si>
    <t>used to distribute the effect of the caps to the individual measures</t>
  </si>
  <si>
    <t>This form is autopopulated.</t>
  </si>
  <si>
    <t>A cap ratio of 1.00 means the caps have no effect on the project.</t>
  </si>
  <si>
    <t xml:space="preserve">assumed cost per kWh for electricity </t>
  </si>
  <si>
    <t>from upper right hand corner of Project summary form</t>
  </si>
  <si>
    <t>calc:</t>
  </si>
  <si>
    <t>Uncapped Funding (including bonuses)</t>
  </si>
  <si>
    <t>from Project Summary Form main table, totals line, above, sum of two columns</t>
  </si>
  <si>
    <t>check:</t>
  </si>
  <si>
    <t>payback (months)</t>
  </si>
  <si>
    <t>months at this funding (not actual) level</t>
  </si>
  <si>
    <t>out of pocket</t>
  </si>
  <si>
    <t>at this funding level (not actual)</t>
  </si>
  <si>
    <t>compare to corner</t>
  </si>
  <si>
    <t>= min (uncapped funding, cost-based cap, and min payback cap)</t>
  </si>
  <si>
    <t>= capped funding divided by uncapped funding, at the project level.  max = 1, min = 0</t>
  </si>
  <si>
    <t>cap = the total project cost minus 1/2(annual $ savings)  but not less than zero</t>
  </si>
  <si>
    <r>
      <t xml:space="preserve">This table is </t>
    </r>
    <r>
      <rPr>
        <b/>
        <sz val="12"/>
        <rFont val="Segoe UI"/>
        <family val="2"/>
      </rPr>
      <t xml:space="preserve">not used </t>
    </r>
    <r>
      <rPr>
        <sz val="12"/>
        <rFont val="Segoe UI"/>
        <family val="2"/>
      </rPr>
      <t>in calculations.  Can be deleted without ill effect</t>
    </r>
  </si>
  <si>
    <t>line by line calculation of capped/uncapped funding
should match above number, and should be the same on all lines</t>
  </si>
  <si>
    <t>Estimated annual savings:</t>
  </si>
  <si>
    <t xml:space="preserve">Estimated annual savings: </t>
  </si>
  <si>
    <t>Major ID:</t>
  </si>
  <si>
    <t>Minor ID:</t>
  </si>
  <si>
    <t>The above major and minor ID descriptions are transferred automatically to the other worksheets via range names.</t>
  </si>
  <si>
    <t xml:space="preserve">By placing my name below, I certify that I am the Seattle City Light account holder, I am requesting City Light to verify my participation and eligibility for the Program, and I acknowledge that I have fully read and understand the below terms and conditions.  </t>
  </si>
  <si>
    <t>3) Upon completing your project, submit the following items to your SCL Energy Management Analyst (EMA): 
    a. Invoices for materials and labor
    b. Revised worksheets, if the project has changed</t>
  </si>
  <si>
    <t>1) Please read and sign the attached Program Participation Agreement.</t>
  </si>
  <si>
    <t>5) Once the installed measures have been verified and deemed eligible, your EMA will send you a Payment Request Form detailing the final incentive amount. If you plan to assign payment to a 3rd party, your EMA will also include a Payment Assignment Form.</t>
  </si>
  <si>
    <t xml:space="preserve">6) Please sign and return the Payment Request Form within 30 days.  This Payment Request Form must be received by SCL in order for you to receive the incentive payment.  </t>
  </si>
  <si>
    <t xml:space="preserve">SCL 
Incentive Amount </t>
  </si>
  <si>
    <t>Project Cost</t>
  </si>
  <si>
    <t>Measure Description</t>
  </si>
  <si>
    <t>Customer Initials____________</t>
  </si>
  <si>
    <t>M&amp;V</t>
  </si>
  <si>
    <t xml:space="preserve">Inspection Report </t>
  </si>
  <si>
    <t>&gt;$250,000 - Large Projects Form</t>
  </si>
  <si>
    <t>Incentive greater than $250,000 - Large Projects Form</t>
  </si>
  <si>
    <t>Billing history and trend data</t>
  </si>
  <si>
    <t xml:space="preserve">Bid/submittals </t>
  </si>
  <si>
    <t>Project scope consistent with proposal or changes documented</t>
  </si>
  <si>
    <t>Contractor W-9 if PAF</t>
  </si>
  <si>
    <t>Incentive Estimate Form</t>
  </si>
  <si>
    <t>Current ver of Workbook</t>
  </si>
  <si>
    <t>As-built Workbook on I-drive</t>
  </si>
  <si>
    <t>Paid invoices provided</t>
  </si>
  <si>
    <t>Invoices summary</t>
  </si>
  <si>
    <t>Savings verified</t>
  </si>
  <si>
    <t>This form is auto populated</t>
  </si>
  <si>
    <t>Note to EMAs: Save this form as a pdf</t>
  </si>
  <si>
    <t>Interdepartmental transfer</t>
  </si>
  <si>
    <t>=IF($s$8&lt;0.5,"Payback less than 1/2 year.",IF($s$4&lt;500,"Funding less than $500.",""))</t>
  </si>
  <si>
    <t>Funding prior to Caps and Bonsuses x cap ratio</t>
  </si>
  <si>
    <t>Funding after both cap ratios have been applied</t>
  </si>
  <si>
    <t>Funding Adjustment Code</t>
  </si>
  <si>
    <r>
      <t xml:space="preserve">Column e,  </t>
    </r>
    <r>
      <rPr>
        <b/>
        <sz val="10"/>
        <rFont val="Segoe UI"/>
        <family val="2"/>
      </rPr>
      <t xml:space="preserve">Number of Items.  </t>
    </r>
    <r>
      <rPr>
        <sz val="10"/>
        <rFont val="Segoe UI"/>
        <family val="2"/>
      </rPr>
      <t>Number of motors, chillers, fixtures, etc.</t>
    </r>
  </si>
  <si>
    <r>
      <t xml:space="preserve">Column f, </t>
    </r>
    <r>
      <rPr>
        <b/>
        <sz val="10"/>
        <rFont val="Segoe UI"/>
        <family val="2"/>
      </rPr>
      <t xml:space="preserve">Total Capacity </t>
    </r>
    <r>
      <rPr>
        <sz val="10"/>
        <rFont val="Segoe UI"/>
        <family val="2"/>
      </rPr>
      <t>(or amount).  Use hp for motors and VFDs; tons for chillers, air conditioners, heat pumps and compressors; square feet for windows.</t>
    </r>
  </si>
  <si>
    <r>
      <t xml:space="preserve">Column k,  </t>
    </r>
    <r>
      <rPr>
        <b/>
        <sz val="10"/>
        <rFont val="Segoe UI"/>
        <family val="2"/>
      </rPr>
      <t xml:space="preserve">Baseline Code.  </t>
    </r>
    <r>
      <rPr>
        <sz val="10"/>
        <rFont val="Segoe UI"/>
        <family val="2"/>
      </rPr>
      <t>E = Existing condition, C = Energy code, P = Standard Practice (for equipment, such as air compressors, that the Energy Code doesn't cover)</t>
    </r>
  </si>
  <si>
    <r>
      <t xml:space="preserve">Column m,  </t>
    </r>
    <r>
      <rPr>
        <b/>
        <sz val="10"/>
        <rFont val="Segoe UI"/>
        <family val="2"/>
      </rPr>
      <t xml:space="preserve">Incremental Cost Code.  </t>
    </r>
    <r>
      <rPr>
        <sz val="10"/>
        <rFont val="Segoe UI"/>
        <family val="2"/>
      </rPr>
      <t>IT = deemed to be 25% of the total cost, IM = deemed to be 50% of the material cost, IA = actual incremental cost, defined as the difference between a bid for the 
proposed and the bid for the baseline, T = incremental cost equals total cost.</t>
    </r>
  </si>
  <si>
    <t>N/A currently</t>
  </si>
  <si>
    <t>Cost code</t>
  </si>
  <si>
    <t>IT</t>
  </si>
  <si>
    <t>IA</t>
  </si>
  <si>
    <t>Baseline code</t>
  </si>
  <si>
    <t>Lookup</t>
  </si>
  <si>
    <t>Table</t>
  </si>
  <si>
    <t>measure life
(yrs)</t>
  </si>
  <si>
    <t>Lifetime Discount Ratio, used in calc to the left here</t>
  </si>
  <si>
    <t>This table extends to 40 years.  The other</t>
  </si>
  <si>
    <t>years are in hidden rows.</t>
  </si>
  <si>
    <t>Savings in this form are manually populated</t>
  </si>
  <si>
    <t>New Measure Code</t>
  </si>
  <si>
    <t>Former CITS Code</t>
  </si>
  <si>
    <t>Program Measure Type</t>
  </si>
  <si>
    <t>End Use</t>
  </si>
  <si>
    <t>Efficiency</t>
  </si>
  <si>
    <t>Modifier</t>
  </si>
  <si>
    <t>Characteristic 1</t>
  </si>
  <si>
    <t>Characteristic 2</t>
  </si>
  <si>
    <t>BPA Custom Ref Code -Comm</t>
  </si>
  <si>
    <t xml:space="preserve">BPA Custom Ref Code -Ind </t>
  </si>
  <si>
    <t>L4N</t>
  </si>
  <si>
    <t>C&amp;I Calculated</t>
  </si>
  <si>
    <t>Lighting</t>
  </si>
  <si>
    <t>LED Equipment</t>
  </si>
  <si>
    <t>Ceiling LEDs</t>
  </si>
  <si>
    <t>CLILB82110</t>
  </si>
  <si>
    <t>ILILB83104</t>
  </si>
  <si>
    <t>L4H</t>
  </si>
  <si>
    <t>High Bay LEDs</t>
  </si>
  <si>
    <t>CLILB82112</t>
  </si>
  <si>
    <t>ILILB83106</t>
  </si>
  <si>
    <t>L4P</t>
  </si>
  <si>
    <t>Pole Light LEDs</t>
  </si>
  <si>
    <t>CLILB82111</t>
  </si>
  <si>
    <t>ILILB83105</t>
  </si>
  <si>
    <t>LEW</t>
  </si>
  <si>
    <t>Wall Pack LEDs</t>
  </si>
  <si>
    <t>L4C</t>
  </si>
  <si>
    <t>LHW</t>
  </si>
  <si>
    <t>HID Replacement Lamp Products</t>
  </si>
  <si>
    <t>LLE</t>
  </si>
  <si>
    <t>LED Sign Lighting</t>
  </si>
  <si>
    <t>CLILB82127</t>
  </si>
  <si>
    <t>ILILB83127</t>
  </si>
  <si>
    <t>LEC</t>
  </si>
  <si>
    <t>Controls Only Projects</t>
  </si>
  <si>
    <t>CLILC82051</t>
  </si>
  <si>
    <t>LEF</t>
  </si>
  <si>
    <t>Flood Light LEDs</t>
  </si>
  <si>
    <t>CLILB82115</t>
  </si>
  <si>
    <t>ILILB83109</t>
  </si>
  <si>
    <t>LNZ</t>
  </si>
  <si>
    <t>Grow Light LEDs</t>
  </si>
  <si>
    <t>LAA</t>
  </si>
  <si>
    <t>Advanced Lighting Controls</t>
  </si>
  <si>
    <t>CLILC82116</t>
  </si>
  <si>
    <t>ILILC83110</t>
  </si>
  <si>
    <t>LND</t>
  </si>
  <si>
    <t>Standard Controls</t>
  </si>
  <si>
    <t>Daylight Control (multi-step or continuous dimming)</t>
  </si>
  <si>
    <t>CLILC82050</t>
  </si>
  <si>
    <t>ILILC83052</t>
  </si>
  <si>
    <t>LNU</t>
  </si>
  <si>
    <t>Occ. Sensor</t>
  </si>
  <si>
    <t>ILILC83053</t>
  </si>
  <si>
    <t>LCO</t>
  </si>
  <si>
    <t>Occ. Sensor w/daylighting</t>
  </si>
  <si>
    <t>LAN</t>
  </si>
  <si>
    <t>QPL Listed Networked Lighting Control</t>
  </si>
  <si>
    <t>LNC</t>
  </si>
  <si>
    <t>QPL Listed LLLC</t>
  </si>
  <si>
    <t>HCD</t>
  </si>
  <si>
    <t>HVAC</t>
  </si>
  <si>
    <t>Chillers</t>
  </si>
  <si>
    <t>Air-Cooled Centrifugal</t>
  </si>
  <si>
    <t>CHVHI82027</t>
  </si>
  <si>
    <t>IHVHI83030</t>
  </si>
  <si>
    <t>HCE</t>
  </si>
  <si>
    <t>Air-Cooled Reciprocating</t>
  </si>
  <si>
    <t>CHVHI82032</t>
  </si>
  <si>
    <t>HCF</t>
  </si>
  <si>
    <t>Air-Cooled Rotary Screw</t>
  </si>
  <si>
    <t>CHVHI82034</t>
  </si>
  <si>
    <t>IHVHI83036</t>
  </si>
  <si>
    <t>HCG</t>
  </si>
  <si>
    <t xml:space="preserve">Air-Cooled Scroll </t>
  </si>
  <si>
    <t>CHVHI82035</t>
  </si>
  <si>
    <t>IHVHI83037</t>
  </si>
  <si>
    <t>HCI</t>
  </si>
  <si>
    <t>Water-Cooled Centrifugal</t>
  </si>
  <si>
    <t>HCJ</t>
  </si>
  <si>
    <t>Water-Cooled Reciprocating</t>
  </si>
  <si>
    <t>HCK</t>
  </si>
  <si>
    <t>Water-Cooled Rotary Screw</t>
  </si>
  <si>
    <t>HCH</t>
  </si>
  <si>
    <t xml:space="preserve">Water-Cooled  Scroll </t>
  </si>
  <si>
    <t>HEA</t>
  </si>
  <si>
    <t>Economizer</t>
  </si>
  <si>
    <t>Outside Air Economizer</t>
  </si>
  <si>
    <t>CHVHI82030</t>
  </si>
  <si>
    <t>IHVHI83033</t>
  </si>
  <si>
    <t>HXA</t>
  </si>
  <si>
    <t>Heat Recovery</t>
  </si>
  <si>
    <t>Heat Recovery Improvements</t>
  </si>
  <si>
    <t>CHVHR82018</t>
  </si>
  <si>
    <t>IHVHR83021</t>
  </si>
  <si>
    <t>HHA</t>
  </si>
  <si>
    <t>Heat Pumps</t>
  </si>
  <si>
    <t>Air Source Heat Pumps</t>
  </si>
  <si>
    <t>CHVHI82025</t>
  </si>
  <si>
    <t>IHVHI83028</t>
  </si>
  <si>
    <t>HUW</t>
  </si>
  <si>
    <t>Water Source Heat Pumps</t>
  </si>
  <si>
    <t>CHVHI82039</t>
  </si>
  <si>
    <t>IHVHI83041</t>
  </si>
  <si>
    <t>HHD</t>
  </si>
  <si>
    <t>Ductless Heat Pumps</t>
  </si>
  <si>
    <t>CHVHI82029</t>
  </si>
  <si>
    <t>IHVHI83032</t>
  </si>
  <si>
    <t>HAZ</t>
  </si>
  <si>
    <t>CHVHI82031</t>
  </si>
  <si>
    <t>IHVHI83034</t>
  </si>
  <si>
    <t>HMI</t>
  </si>
  <si>
    <t>Motors/Drives Controls</t>
  </si>
  <si>
    <t>Motors/Drives Control Improvements (non-VFD)</t>
  </si>
  <si>
    <t>CMDMC82058</t>
  </si>
  <si>
    <t>IMDMC83059</t>
  </si>
  <si>
    <t>HBH</t>
  </si>
  <si>
    <t>System Controls</t>
  </si>
  <si>
    <t>Control Improvements (non-VFD)</t>
  </si>
  <si>
    <t>CHVHC82021</t>
  </si>
  <si>
    <t>IHVHC83024</t>
  </si>
  <si>
    <t>CNZ</t>
  </si>
  <si>
    <t>Compressed Air</t>
  </si>
  <si>
    <t>Compressed Air System Controls</t>
  </si>
  <si>
    <t>Compressed Air Control Improvements (non-VFD)</t>
  </si>
  <si>
    <t>CCACC82001</t>
  </si>
  <si>
    <t>ICACC83001</t>
  </si>
  <si>
    <t>CZZ</t>
  </si>
  <si>
    <t>Compressed Air System Improvements</t>
  </si>
  <si>
    <t>Compressors</t>
  </si>
  <si>
    <t>CCACI82010</t>
  </si>
  <si>
    <t>ICACI83010</t>
  </si>
  <si>
    <t>CRV</t>
  </si>
  <si>
    <t>Compressed Air Control Improvements (VFD)</t>
  </si>
  <si>
    <t>CCACI82004</t>
  </si>
  <si>
    <t>ICACI83004</t>
  </si>
  <si>
    <t>RXZ</t>
  </si>
  <si>
    <t>Refrigeration</t>
  </si>
  <si>
    <t>CREHR82073</t>
  </si>
  <si>
    <t>IREHR83073</t>
  </si>
  <si>
    <t>No CITS Code</t>
  </si>
  <si>
    <t>Refrigeration System Controls</t>
  </si>
  <si>
    <t>Refrigeration Control Improvements (non-VFD)</t>
  </si>
  <si>
    <t>CRERC82080</t>
  </si>
  <si>
    <t>IRERC83079</t>
  </si>
  <si>
    <t>FU8</t>
  </si>
  <si>
    <t>Freezer</t>
  </si>
  <si>
    <t xml:space="preserve">Ultra Low </t>
  </si>
  <si>
    <t>CRERI82087</t>
  </si>
  <si>
    <t>IRERI83085</t>
  </si>
  <si>
    <t>Refrigeration Control Improvements (VFD)</t>
  </si>
  <si>
    <t>CRERC82081</t>
  </si>
  <si>
    <t>CRERC92081</t>
  </si>
  <si>
    <t>RRV</t>
  </si>
  <si>
    <t>Refrigeration System Improvements</t>
  </si>
  <si>
    <t>CRERI82084</t>
  </si>
  <si>
    <t>IRERI83083</t>
  </si>
  <si>
    <t>RIZ</t>
  </si>
  <si>
    <t>Insulation</t>
  </si>
  <si>
    <t>CRERI82086</t>
  </si>
  <si>
    <t>CRERI92086</t>
  </si>
  <si>
    <t>S01</t>
  </si>
  <si>
    <t>Whole Building</t>
  </si>
  <si>
    <t>Energy Analysis Assistance</t>
  </si>
  <si>
    <t>Energy Management</t>
  </si>
  <si>
    <t>No BPA Code</t>
  </si>
  <si>
    <t>MZZ</t>
  </si>
  <si>
    <t>Energy Smart Industrial</t>
  </si>
  <si>
    <t xml:space="preserve">Strategic Energy Management (SEM) </t>
  </si>
  <si>
    <t>TZZ</t>
  </si>
  <si>
    <t>Track &amp; Tune</t>
  </si>
  <si>
    <t>Pay-For-Performance</t>
  </si>
  <si>
    <t>P4Z</t>
  </si>
  <si>
    <t xml:space="preserve">Retrofit  </t>
  </si>
  <si>
    <t>CWBWB82097</t>
  </si>
  <si>
    <t>RX0</t>
  </si>
  <si>
    <t>RetroCommissioning</t>
  </si>
  <si>
    <t>Water Heating</t>
  </si>
  <si>
    <t>Heat Pump Water Heaters</t>
  </si>
  <si>
    <t>CWHWH82093</t>
  </si>
  <si>
    <t>IWHWC83089</t>
  </si>
  <si>
    <t>Water Heating Controls</t>
  </si>
  <si>
    <t>Water Heating Control Improvements (non-VFD)</t>
  </si>
  <si>
    <t>CWHWC82095</t>
  </si>
  <si>
    <t>IWHWC83090</t>
  </si>
  <si>
    <t>Water Heating Control Improvements (VFD)</t>
  </si>
  <si>
    <t>CWHWC82096</t>
  </si>
  <si>
    <t>IWHWC83091</t>
  </si>
  <si>
    <t>INZ</t>
  </si>
  <si>
    <t>Process Loads</t>
  </si>
  <si>
    <t>Process Loads System Controls</t>
  </si>
  <si>
    <t>Process Loads Control Improvements (non-VFD)</t>
  </si>
  <si>
    <t>CPLPC82065</t>
  </si>
  <si>
    <t>IPLPC83064</t>
  </si>
  <si>
    <t>Not Currently Offered</t>
  </si>
  <si>
    <t>Process Loads Control Improvements (VFD)</t>
  </si>
  <si>
    <t>CPLPC82066</t>
  </si>
  <si>
    <t>IPLPC83065</t>
  </si>
  <si>
    <t xml:space="preserve">Yes </t>
  </si>
  <si>
    <t>These worksheets only accommodate 15 measure.  You will need to insert a row to add more.</t>
  </si>
  <si>
    <t>Energy Conservation Funding Custom Retrofit Calculator</t>
  </si>
  <si>
    <t>HVAC System Improvements</t>
  </si>
  <si>
    <t>VRF</t>
  </si>
  <si>
    <t>CHVHI82037</t>
  </si>
  <si>
    <t>IHVHI83039</t>
  </si>
  <si>
    <t>Interactive HVAC System Improvements</t>
  </si>
  <si>
    <t>Rooftop Units</t>
  </si>
  <si>
    <t>CHVHI82033</t>
  </si>
  <si>
    <t>IHVHI83035</t>
  </si>
  <si>
    <t>Ventilation System Improvements</t>
  </si>
  <si>
    <t>CHVHI82038</t>
  </si>
  <si>
    <t>IHVHI83040</t>
  </si>
  <si>
    <t>Exterior LEDs</t>
  </si>
  <si>
    <t>Lighting Controls</t>
  </si>
  <si>
    <t>Interactive Refrigeration System Improvements</t>
  </si>
  <si>
    <t xml:space="preserve">City </t>
  </si>
  <si>
    <t>State</t>
  </si>
  <si>
    <t>Zip</t>
  </si>
  <si>
    <t>City</t>
  </si>
  <si>
    <t>Email:</t>
  </si>
  <si>
    <t>HEW</t>
  </si>
  <si>
    <t>Waterside Economizer</t>
  </si>
  <si>
    <t>Chiller Plant Improvements</t>
  </si>
  <si>
    <t>CWBWB82101</t>
  </si>
  <si>
    <t>IHVHC83023</t>
  </si>
  <si>
    <t>Measure Life
(years)</t>
  </si>
  <si>
    <t>$/kWh</t>
  </si>
  <si>
    <t>BPA Measure Life</t>
  </si>
  <si>
    <t>SCL kWh Rate (from table)</t>
  </si>
  <si>
    <t>SCL 2018 TABLE</t>
  </si>
  <si>
    <r>
      <t xml:space="preserve">Relationship between columns l and p:  Contract Amount is </t>
    </r>
    <r>
      <rPr>
        <b/>
        <sz val="10"/>
        <rFont val="Segoe UI"/>
        <family val="2"/>
      </rPr>
      <t xml:space="preserve">capped </t>
    </r>
    <r>
      <rPr>
        <sz val="10"/>
        <rFont val="Segoe UI"/>
        <family val="2"/>
      </rPr>
      <t xml:space="preserve">at 70% of cost, prior to bonuses.  Contract Amount is </t>
    </r>
    <r>
      <rPr>
        <b/>
        <sz val="10"/>
        <rFont val="Segoe UI"/>
        <family val="2"/>
      </rPr>
      <t xml:space="preserve">capped </t>
    </r>
    <r>
      <rPr>
        <sz val="10"/>
        <rFont val="Segoe UI"/>
        <family val="2"/>
      </rPr>
      <t>to a minimum payback of 6 months after bonuses are applied.</t>
    </r>
  </si>
  <si>
    <t>Please enter values into the green cells only.</t>
  </si>
  <si>
    <t>Send Payment Request to (please specify):</t>
  </si>
  <si>
    <t>No CITS Code/ RKZ</t>
  </si>
  <si>
    <r>
      <t xml:space="preserve">Column g, </t>
    </r>
    <r>
      <rPr>
        <b/>
        <sz val="10"/>
        <rFont val="Segoe UI"/>
        <family val="2"/>
      </rPr>
      <t xml:space="preserve">BPA Measure Code </t>
    </r>
    <r>
      <rPr>
        <sz val="10"/>
        <rFont val="Segoe UI"/>
        <family val="2"/>
      </rPr>
      <t>(see Measure Code Reference Tab)</t>
    </r>
  </si>
  <si>
    <r>
      <t xml:space="preserve">Column q,  (currently not used) </t>
    </r>
    <r>
      <rPr>
        <b/>
        <sz val="10"/>
        <rFont val="Segoe UI"/>
        <family val="2"/>
      </rPr>
      <t xml:space="preserve">Funding Adjustment Code.  </t>
    </r>
    <r>
      <rPr>
        <sz val="10"/>
        <rFont val="Segoe UI"/>
        <family val="2"/>
      </rPr>
      <t>B = 10% Demonstration Technology Bonus, M = multiple funding sources capped at 70% total cost,</t>
    </r>
    <r>
      <rPr>
        <b/>
        <sz val="10"/>
        <rFont val="Segoe UI"/>
        <family val="2"/>
      </rPr>
      <t xml:space="preserve"> N = none or blank</t>
    </r>
  </si>
  <si>
    <t>Number of
Units</t>
  </si>
  <si>
    <t>AC/PTAC/CRAC</t>
  </si>
  <si>
    <t>HAZ, ZAZ</t>
  </si>
  <si>
    <t>Send participation agreement to (please specify):</t>
  </si>
  <si>
    <t>Contractor 1</t>
  </si>
  <si>
    <t>Contractor 2</t>
  </si>
  <si>
    <t>Restaurant</t>
  </si>
  <si>
    <t>Fan System Improvements</t>
  </si>
  <si>
    <t>VFDs on other systems (other than AHUs)</t>
  </si>
  <si>
    <t>CHVHI82102</t>
  </si>
  <si>
    <t>Pump System Improvements</t>
  </si>
  <si>
    <t>CHVHI82103</t>
  </si>
  <si>
    <t>Motors/Drives</t>
  </si>
  <si>
    <t>Pumps and Fans</t>
  </si>
  <si>
    <t>Motors/Drives Installation on Fan System</t>
  </si>
  <si>
    <t>IMDPF83061</t>
  </si>
  <si>
    <t>Doors</t>
  </si>
  <si>
    <t>Fast acting</t>
  </si>
  <si>
    <t>Condensor Fan System Improvements</t>
  </si>
  <si>
    <t>CREPF82076</t>
  </si>
  <si>
    <t>IREPF83075</t>
  </si>
  <si>
    <t>Evaporator Coil Fan System Improvements</t>
  </si>
  <si>
    <t>CREPF82077</t>
  </si>
  <si>
    <t>IREPF83076</t>
  </si>
  <si>
    <t>Evaporator Fan System Improvements</t>
  </si>
  <si>
    <t>CREPF82078</t>
  </si>
  <si>
    <t>IREPF83077</t>
  </si>
  <si>
    <t>Envelope</t>
  </si>
  <si>
    <t>Air Sealing</t>
  </si>
  <si>
    <t>CHVEN82015</t>
  </si>
  <si>
    <t>IHVEN83018</t>
  </si>
  <si>
    <t>EIZ</t>
  </si>
  <si>
    <t>CHVEN82016</t>
  </si>
  <si>
    <t>IHVEN83019</t>
  </si>
  <si>
    <t>EGZ</t>
  </si>
  <si>
    <t>Windows</t>
  </si>
  <si>
    <t>CHVEN82017</t>
  </si>
  <si>
    <t>IHVEN83020</t>
  </si>
  <si>
    <t>IPLPF83068</t>
  </si>
  <si>
    <t>Process Loads System Improvements</t>
  </si>
  <si>
    <t>Interactive Process Loads System Improvements</t>
  </si>
  <si>
    <t>IPLPL83066</t>
  </si>
  <si>
    <t>Centrifugal Pump System Improvements</t>
  </si>
  <si>
    <t>IPLPF83067</t>
  </si>
  <si>
    <t>IPLPF83069</t>
  </si>
  <si>
    <t>Turbine Pump System Improvements</t>
  </si>
  <si>
    <t>IPLPF83070</t>
  </si>
  <si>
    <t>Vacuum Pump System Improvements</t>
  </si>
  <si>
    <t>IPLPF83071</t>
  </si>
  <si>
    <t>Blower System Improvements</t>
  </si>
  <si>
    <t>IPLPF83097</t>
  </si>
  <si>
    <t>Case Lighting (Linear Strip)</t>
  </si>
  <si>
    <t>CLILB82114</t>
  </si>
  <si>
    <t>ILILB83108</t>
  </si>
  <si>
    <t>30-C/15-I</t>
  </si>
  <si>
    <t>15-C/30-I</t>
  </si>
  <si>
    <t>Existing Building Commissioning (EBCx) Program Application</t>
  </si>
  <si>
    <t>O&amp;M staff does not fully understand how the systems are controlled.</t>
  </si>
  <si>
    <t>Other?</t>
  </si>
  <si>
    <t>Multi-zone RTU</t>
  </si>
  <si>
    <t>Variable Air Volume (VAV)</t>
  </si>
  <si>
    <t>Central chilled water (chiller plant)</t>
  </si>
  <si>
    <t>Central hot water (boiler plant)</t>
  </si>
  <si>
    <t>HVAC systems are complex systems:</t>
  </si>
  <si>
    <t>HVAC systems have a BAS or DDC system. Last upgrade:</t>
  </si>
  <si>
    <t>Major systems operate when not needed (e.g.: Mech. cooling when OAT &lt;55 F, boiler when OAT &gt;65 F, etc.)</t>
  </si>
  <si>
    <t>Main HVAC system is NOT single zone packaged RTUs with wall stats.</t>
  </si>
  <si>
    <t>Ventilation rate has never been checked and there are no indoor air problems.</t>
  </si>
  <si>
    <t>Building has never been rebalanced.</t>
  </si>
  <si>
    <t>(note findings in comment section)</t>
  </si>
  <si>
    <t xml:space="preserve">Building has never had an energy audit. </t>
  </si>
  <si>
    <t>Cx Agent:</t>
  </si>
  <si>
    <t>Differential pressure pump control</t>
  </si>
  <si>
    <t>VFDs</t>
  </si>
  <si>
    <t>Using cooling towers before chiller</t>
  </si>
  <si>
    <t>Optimum start/stop</t>
  </si>
  <si>
    <t>Demand control ventilation</t>
  </si>
  <si>
    <t>Deadband for room temp setpoints</t>
  </si>
  <si>
    <t>Staging of chiller or boilers based on efficiency of units</t>
  </si>
  <si>
    <t>Duct static/discharge air temperature/HW/CW/CHW reset based on load</t>
  </si>
  <si>
    <t>Source (e.g. PSE benchmark statistics):</t>
  </si>
  <si>
    <t>Building Energy Use Index</t>
  </si>
  <si>
    <t xml:space="preserve">Building is at least 75% occupied </t>
  </si>
  <si>
    <t>Minimum Qualifications:</t>
  </si>
  <si>
    <t>Area Type:</t>
  </si>
  <si>
    <t>Meter #:</t>
  </si>
  <si>
    <t>Account #:</t>
  </si>
  <si>
    <t>Management:</t>
  </si>
  <si>
    <t>Senior Operations:</t>
  </si>
  <si>
    <t>Application Date:</t>
  </si>
  <si>
    <t>Facility &amp; Owner:</t>
  </si>
  <si>
    <t xml:space="preserve">Owner Training Participants </t>
  </si>
  <si>
    <t>Owner Lead</t>
  </si>
  <si>
    <t>CX Provider Other</t>
  </si>
  <si>
    <t>CX Provider Lead</t>
  </si>
  <si>
    <t>PSE Engineer</t>
  </si>
  <si>
    <t>Contact Info (phone &amp; e-mail)</t>
  </si>
  <si>
    <t>Name &amp; Title</t>
  </si>
  <si>
    <t>Role</t>
  </si>
  <si>
    <t xml:space="preserve">PARTICIPANTS </t>
  </si>
  <si>
    <r>
      <rPr>
        <b/>
        <sz val="11"/>
        <color indexed="8"/>
        <rFont val="Calibri"/>
        <family val="2"/>
      </rPr>
      <t xml:space="preserve">Max 1 year </t>
    </r>
    <r>
      <rPr>
        <sz val="10"/>
        <rFont val="Arial"/>
        <family val="2"/>
      </rPr>
      <t>after Final Report</t>
    </r>
  </si>
  <si>
    <t xml:space="preserve">     b. Bonus documentation reports </t>
  </si>
  <si>
    <t>During 1st year after Final Report</t>
  </si>
  <si>
    <t xml:space="preserve">     a. Persistence checks</t>
  </si>
  <si>
    <t xml:space="preserve">11. 1st Year Performance Bonus </t>
  </si>
  <si>
    <r>
      <rPr>
        <b/>
        <sz val="11"/>
        <color indexed="8"/>
        <rFont val="Calibri"/>
        <family val="2"/>
      </rPr>
      <t xml:space="preserve">Max 2 weeks </t>
    </r>
    <r>
      <rPr>
        <sz val="10"/>
        <rFont val="Arial"/>
        <family val="2"/>
      </rPr>
      <t>after report review</t>
    </r>
  </si>
  <si>
    <t>10. Post-conditions verification/site visit</t>
  </si>
  <si>
    <r>
      <rPr>
        <b/>
        <sz val="11"/>
        <color indexed="8"/>
        <rFont val="Calibri"/>
        <family val="2"/>
      </rPr>
      <t xml:space="preserve">Max 1.5 months </t>
    </r>
    <r>
      <rPr>
        <sz val="10"/>
        <rFont val="Arial"/>
        <family val="2"/>
      </rPr>
      <t xml:space="preserve"> after verification </t>
    </r>
  </si>
  <si>
    <t>9. Final Report</t>
  </si>
  <si>
    <r>
      <rPr>
        <b/>
        <sz val="11"/>
        <color indexed="8"/>
        <rFont val="Calibri"/>
        <family val="2"/>
      </rPr>
      <t>0.5 months</t>
    </r>
    <r>
      <rPr>
        <sz val="10"/>
        <rFont val="Arial"/>
        <family val="2"/>
      </rPr>
      <t xml:space="preserve"> after Facility Guide </t>
    </r>
  </si>
  <si>
    <t>8. Formal Training</t>
  </si>
  <si>
    <r>
      <rPr>
        <b/>
        <sz val="11"/>
        <color indexed="8"/>
        <rFont val="Calibri"/>
        <family val="2"/>
      </rPr>
      <t xml:space="preserve">Max </t>
    </r>
    <r>
      <rPr>
        <b/>
        <sz val="11"/>
        <color indexed="8"/>
        <rFont val="Calibri"/>
        <family val="2"/>
      </rPr>
      <t xml:space="preserve">1 month </t>
    </r>
    <r>
      <rPr>
        <sz val="10"/>
        <rFont val="Arial"/>
        <family val="2"/>
      </rPr>
      <t xml:space="preserve">after verification </t>
    </r>
  </si>
  <si>
    <t>7. Facility Guide</t>
  </si>
  <si>
    <t xml:space="preserve">During Verification  </t>
  </si>
  <si>
    <t xml:space="preserve">     b. Informal training </t>
  </si>
  <si>
    <r>
      <rPr>
        <b/>
        <sz val="11"/>
        <color indexed="8"/>
        <rFont val="Calibri"/>
        <family val="2"/>
      </rPr>
      <t xml:space="preserve">1 month </t>
    </r>
    <r>
      <rPr>
        <sz val="10"/>
        <rFont val="Arial"/>
        <family val="2"/>
      </rPr>
      <t>after implementation unless seasonal testing needed</t>
    </r>
  </si>
  <si>
    <t xml:space="preserve">     a. On site work</t>
  </si>
  <si>
    <t>1 month</t>
  </si>
  <si>
    <t>6. Verification of Implementation</t>
  </si>
  <si>
    <r>
      <rPr>
        <b/>
        <sz val="11"/>
        <color indexed="8"/>
        <rFont val="Calibri"/>
        <family val="2"/>
      </rPr>
      <t xml:space="preserve">Max 6 months </t>
    </r>
    <r>
      <rPr>
        <sz val="10"/>
        <rFont val="Arial"/>
        <family val="2"/>
      </rPr>
      <t>after Investigation Report</t>
    </r>
  </si>
  <si>
    <t>5. Implementation</t>
  </si>
  <si>
    <t xml:space="preserve">     d. Pre-conditions verification/site visit </t>
  </si>
  <si>
    <r>
      <rPr>
        <b/>
        <sz val="11"/>
        <color indexed="8"/>
        <rFont val="Calibri"/>
        <family val="2"/>
      </rPr>
      <t xml:space="preserve">Max 30 days </t>
    </r>
    <r>
      <rPr>
        <sz val="10"/>
        <rFont val="Arial"/>
        <family val="2"/>
      </rPr>
      <t>after on-site work</t>
    </r>
  </si>
  <si>
    <t xml:space="preserve">     c. Report with recommendations</t>
  </si>
  <si>
    <t xml:space="preserve">During Investigation </t>
  </si>
  <si>
    <t>2 months unless seasonal testing is needed</t>
  </si>
  <si>
    <t xml:space="preserve">3 months </t>
  </si>
  <si>
    <t>4. Investigation</t>
  </si>
  <si>
    <t>Prior to Cx Grant</t>
  </si>
  <si>
    <t>3b. Revise Scope (if needed)</t>
  </si>
  <si>
    <r>
      <t xml:space="preserve">1 month </t>
    </r>
    <r>
      <rPr>
        <sz val="10"/>
        <rFont val="Arial"/>
        <family val="2"/>
      </rPr>
      <t xml:space="preserve">after grant is signed </t>
    </r>
  </si>
  <si>
    <t>3. Assessment &amp; Initial CX Plan</t>
  </si>
  <si>
    <r>
      <t xml:space="preserve">Min 2 months </t>
    </r>
    <r>
      <rPr>
        <sz val="10"/>
        <rFont val="Arial"/>
        <family val="2"/>
      </rPr>
      <t>prior to Investigation</t>
    </r>
  </si>
  <si>
    <t>2. Install sub-metering if needed</t>
  </si>
  <si>
    <t>Prior to Assessment grant</t>
  </si>
  <si>
    <t>1. Scope of Work (incl. cost)</t>
  </si>
  <si>
    <t>Owner</t>
  </si>
  <si>
    <t>CX Provider</t>
  </si>
  <si>
    <t>DATES OF COMPLETION</t>
  </si>
  <si>
    <t>TASKS</t>
  </si>
  <si>
    <t xml:space="preserve">Directions: Add in dates based on max requirements; add notes as needed, complete participant information, update with actual completion dates  </t>
  </si>
  <si>
    <t>Facility:</t>
  </si>
  <si>
    <t>N</t>
  </si>
  <si>
    <t>Y</t>
  </si>
  <si>
    <t>UPGRADES</t>
  </si>
  <si>
    <t>PSE gas (other elec)</t>
  </si>
  <si>
    <t>PSE elec (other gas)</t>
  </si>
  <si>
    <t>FINAL</t>
  </si>
  <si>
    <t>All PSE</t>
  </si>
  <si>
    <t>INVESTIGATION</t>
  </si>
  <si>
    <t>PSE utilities</t>
  </si>
  <si>
    <t>PSE $/sqft requirement</t>
  </si>
  <si>
    <t>REPORT TYPE</t>
  </si>
  <si>
    <t>Drop Down Lists</t>
  </si>
  <si>
    <t>SUPPORTING DATA FOR SPREADSHEET:</t>
  </si>
  <si>
    <t>SUMMARY</t>
  </si>
  <si>
    <t>Variance (σ²)</t>
  </si>
  <si>
    <t>Std. Deviation (σ)</t>
  </si>
  <si>
    <t>Therm Savings</t>
  </si>
  <si>
    <t>kWh Savings</t>
  </si>
  <si>
    <t>Y/N</t>
  </si>
  <si>
    <t>Date Done</t>
  </si>
  <si>
    <t>Cost ($)</t>
  </si>
  <si>
    <t>Cost Savings ($)</t>
  </si>
  <si>
    <t>Expected Value (therms)</t>
  </si>
  <si>
    <t>Most Likely est. (therms)</t>
  </si>
  <si>
    <t>Optimistic est. (therms)</t>
  </si>
  <si>
    <t>Pessimistic est. (therms)</t>
  </si>
  <si>
    <t>Expected Value (kWhs)</t>
  </si>
  <si>
    <t>Most Likely est. (kWhs)</t>
  </si>
  <si>
    <t>Optimistic est. (kWhs)</t>
  </si>
  <si>
    <t>Pessimistic est. (kWhs)</t>
  </si>
  <si>
    <t>Calc. (y/n)</t>
  </si>
  <si>
    <t>SPB (yrs)</t>
  </si>
  <si>
    <t>Proposed Condition (Post)</t>
  </si>
  <si>
    <t>Existing Condition (Pre)</t>
  </si>
  <si>
    <t>Description</t>
  </si>
  <si>
    <t>EEI #</t>
  </si>
  <si>
    <t>Gas Stats</t>
  </si>
  <si>
    <t>Electric Stats</t>
  </si>
  <si>
    <t>Gas Savings</t>
  </si>
  <si>
    <t>Electric Savings</t>
  </si>
  <si>
    <t>VERIFIED?</t>
  </si>
  <si>
    <t>IMPLEMENTATION</t>
  </si>
  <si>
    <t>ESTIMATED SAVINGS</t>
  </si>
  <si>
    <t>IMPROVEMENT</t>
  </si>
  <si>
    <t>Max Required Implementation Cost</t>
  </si>
  <si>
    <t>required $/sqft</t>
  </si>
  <si>
    <t>Facility Conditioned Sqft</t>
  </si>
  <si>
    <t>Owner Max Required Implementation Cost:</t>
  </si>
  <si>
    <t>Schedule</t>
  </si>
  <si>
    <t xml:space="preserve"> CX Provider (individual/company):</t>
  </si>
  <si>
    <t>Sch 31</t>
  </si>
  <si>
    <t>Therm:</t>
  </si>
  <si>
    <t>Therm std. dev.</t>
  </si>
  <si>
    <t>kWh std. dev.</t>
  </si>
  <si>
    <t xml:space="preserve">Sch 25 (&gt;20,000 kWh/mo) </t>
  </si>
  <si>
    <t>kWh:</t>
  </si>
  <si>
    <t>Energy Rates $</t>
  </si>
  <si>
    <t xml:space="preserve"> REPORT </t>
  </si>
  <si>
    <t>CUSTOMER IMPLEMENTATION COST</t>
  </si>
  <si>
    <t>TOTAL</t>
  </si>
  <si>
    <t xml:space="preserve">Description </t>
  </si>
  <si>
    <t>Item in Stock</t>
  </si>
  <si>
    <t>EEI#</t>
  </si>
  <si>
    <t>Required $/sqft:</t>
  </si>
  <si>
    <t xml:space="preserve">Facility sqft: </t>
  </si>
  <si>
    <t xml:space="preserve">Maximum Required Cost: </t>
  </si>
  <si>
    <t>NOTE: Up to pre-determined maximum cost is required</t>
  </si>
  <si>
    <t xml:space="preserve">4. Note if item was already in owner's/ O&amp;M stock </t>
  </si>
  <si>
    <t xml:space="preserve">3. Attach appropriate invoices to match costs for each item list &amp; note EEI # that this item is for. </t>
  </si>
  <si>
    <t xml:space="preserve">2. Track the cost of implementing the improvements </t>
  </si>
  <si>
    <t>1. Only include eligible improvements items. Review guidelines for what is considered an eligible improvement item/expenses and only include items that are eligible</t>
  </si>
  <si>
    <t>Project Name:</t>
  </si>
  <si>
    <t>Project #:</t>
  </si>
  <si>
    <t>CX Provider:</t>
  </si>
  <si>
    <t xml:space="preserve">  </t>
  </si>
  <si>
    <t>Application Received - includes who gets check____</t>
  </si>
  <si>
    <t xml:space="preserve">Interval date request made for utility  (        /         /        )  Completed </t>
  </si>
  <si>
    <t>Project put into DSM</t>
  </si>
  <si>
    <t>Billing History pulled &amp; put in spreadsheet</t>
  </si>
  <si>
    <t>Pre-Screen Site Visit Scheduled (        /        /        )  Completed</t>
  </si>
  <si>
    <t>Data Release Form Provided (        /         /       ) Completed</t>
  </si>
  <si>
    <t>Billing data spreadsheet sent to CxA</t>
  </si>
  <si>
    <t xml:space="preserve">Interval data request made for CxA  (        /         /        )  Completed </t>
  </si>
  <si>
    <t>Cx proposal received</t>
  </si>
  <si>
    <t>QC Package Submitted to ________________</t>
  </si>
  <si>
    <t>GA &amp; cover letter sent to Customer &amp; Cx provider</t>
  </si>
  <si>
    <t>Signed Grant Agreement in place</t>
  </si>
  <si>
    <t>Kick-off meeting with Cx Provider and customer</t>
  </si>
  <si>
    <t xml:space="preserve">Assessment Report received </t>
  </si>
  <si>
    <t xml:space="preserve">Assessment Report reviewed (          /          /         )   Approved </t>
  </si>
  <si>
    <t>Notice to proceed  to owner _______ to CxA ________</t>
  </si>
  <si>
    <t xml:space="preserve">Investigation Report received </t>
  </si>
  <si>
    <t xml:space="preserve">Investigation Report reviewed (          /          /         )   Approved </t>
  </si>
  <si>
    <t>Meeting to determine measures to implement</t>
  </si>
  <si>
    <t>Baseline verification of measures to be implemented, including savings</t>
  </si>
  <si>
    <t>Update Savings estimates and completion dates in CSY</t>
  </si>
  <si>
    <t xml:space="preserve">Final Report ____ Facility Guide _____ received </t>
  </si>
  <si>
    <t xml:space="preserve">Final Report &amp; FG reviewed (          /          /         )   Approved </t>
  </si>
  <si>
    <t>Set final savings target - pre and post CX dates</t>
  </si>
  <si>
    <t>Training hours documentation received from owner</t>
  </si>
  <si>
    <t>Implementation cost documentation received from owner</t>
  </si>
  <si>
    <t>Final Report (with System Manual ___) invoice received</t>
  </si>
  <si>
    <t>Received CX invoice</t>
  </si>
  <si>
    <t>Post verification of measures implemented, including savings</t>
  </si>
  <si>
    <t>Update Savings estimates and completion dates in DSM</t>
  </si>
  <si>
    <t>Payment Request</t>
  </si>
  <si>
    <t>Payment Sent</t>
  </si>
  <si>
    <t>Bonus Period - quarterly checks on persistence and energy use</t>
  </si>
  <si>
    <t>Post Billing History -  reports pulled &amp; analysis complete</t>
  </si>
  <si>
    <t>Facility Energy Use Changes received from owner</t>
  </si>
  <si>
    <t>Measure Persistence documents received from owner</t>
  </si>
  <si>
    <t>Bonus eligibility (Y ___, N____) report to owner</t>
  </si>
  <si>
    <t>Bonus Payment Request</t>
  </si>
  <si>
    <t>Bonus Payment Sent</t>
  </si>
  <si>
    <t>Notes</t>
  </si>
  <si>
    <t xml:space="preserve">Directions: Note changes that have a major impact on energy use but were not a result of the commissioning (CX) process. </t>
  </si>
  <si>
    <t xml:space="preserve">Facility: </t>
  </si>
  <si>
    <t>Owner:</t>
  </si>
  <si>
    <t>Date of This Report:</t>
  </si>
  <si>
    <t xml:space="preserve">Person Completing Report: </t>
  </si>
  <si>
    <t>Date of Start of CX Process:</t>
  </si>
  <si>
    <t>Date of Final CX Report:</t>
  </si>
  <si>
    <t>Date end of 1st year Performance :</t>
  </si>
  <si>
    <t>Date or Date Range:</t>
  </si>
  <si>
    <t>Description of Change or Event (e.g. occupancy changes, new equipment or tenant loads, production schedule, occupied hours etc.)</t>
  </si>
  <si>
    <t>Describe how the change or event affects energy use. Estimate energy use impact (kWh/year, Therms/yr)</t>
  </si>
  <si>
    <t>EUI SUMMARY TABLES OF EXISTING PNW BUILDINGS (COMPILED BY PSE 5/09)</t>
  </si>
  <si>
    <r>
      <t>EUI SUMMARY TABLES OF EXISTING PNW BUILDINGS (COMPILED BY PSE 5/09)</t>
    </r>
    <r>
      <rPr>
        <sz val="10"/>
        <rFont val="Arial"/>
        <family val="2"/>
      </rPr>
      <t xml:space="preserve">
The tables that follow are a summary of EUIs from non-residential existing building regional studies and actual PSE billing data, compiled by PSE in May 2009. These tables summarize the data in the individual worksheets in this spreadsheet. Below is information on the energy usage categories and building categories used in the tables. The next page includes references for the data in the worksheets and some comments on the data summarization. </t>
    </r>
  </si>
  <si>
    <t>-</t>
  </si>
  <si>
    <t>Total Building - Unknown Heating</t>
  </si>
  <si>
    <t xml:space="preserve">NO DATA </t>
  </si>
  <si>
    <t xml:space="preserve">Building Categories </t>
  </si>
  <si>
    <t>Total Building Use - All Electric</t>
  </si>
  <si>
    <t>Total Building Use - Gas Heating</t>
  </si>
  <si>
    <t>NO DATA</t>
  </si>
  <si>
    <t>Gas Use - Gas Heating</t>
  </si>
  <si>
    <t>Electrical Use - No Heating</t>
  </si>
  <si>
    <t>Reference</t>
  </si>
  <si>
    <t>This is a abbreviated list of the references - see the full reference sheet, word document, for more details. The number is the ref # used in the worksheets</t>
  </si>
  <si>
    <t>Assessment of the Commercial Building Stock in the Pacific Northwest, KEMA-XENERGY, Inc., 3/8/2004</t>
  </si>
  <si>
    <t>Baseline Energy Use Index of the 2002-2004 Nonresidential Sector: Idaho, Montana, Oregon, and Washington, Ecotope, Inc. and Stellar Processes, Inc., Dec 2008 - this is new construction only</t>
  </si>
  <si>
    <t>BPA Prototype study done by SBW; Pre-1980 and Post-1980 buildings (CHEUS with Seattle weather)</t>
  </si>
  <si>
    <t>Whole Building Prescriptive Approach Prototype Study, PSE - 2006 WSEC (new small buildings)</t>
  </si>
  <si>
    <t>Commercial Building Energy Use Statistics</t>
  </si>
  <si>
    <t>School Building Benchmark Survey, PSE RCM Support Services, Jan 2005</t>
  </si>
  <si>
    <t>CBECS Data and Maisy Frontend, PSE Benchmark table, 11/30/2006</t>
  </si>
  <si>
    <t>Energy Use Patterns in Hospitals: Existing Pacific Northwest Statistics - Seattle Integrated Design Lab, 2009 study</t>
  </si>
  <si>
    <t>Regional Study - ELCAP 1992, Puget Power</t>
  </si>
  <si>
    <t>Puget Power Data Tables</t>
  </si>
  <si>
    <t>Puget Power End-Use Forecast Model</t>
  </si>
  <si>
    <t>Washington Natural Gas Comparison Space Heat EUIs, 1993-1994</t>
  </si>
  <si>
    <t>Washington Natural Gas 1995 Least Cost Plan</t>
  </si>
  <si>
    <t>CBECS 2006 Washington Benchmarks and PSE RCM School Building Benchmarks\</t>
  </si>
  <si>
    <t xml:space="preserve">Office EUI Snapshot – 2009 Kilowatt Crackdown </t>
  </si>
  <si>
    <t>King County Library System, PSE RCM Support Services, Apr 2006</t>
  </si>
  <si>
    <t>Grocery Stores – PSE Grocery Benchmark Analysis – 2006</t>
  </si>
  <si>
    <t>Notes on References</t>
  </si>
  <si>
    <t>Assumed data from this study was for electric- and gas-heated buildings</t>
  </si>
  <si>
    <t>CBSA - does not include electric-only buildings, assumed those from this database to be non-electric</t>
  </si>
  <si>
    <t>Assumed all buildings are non-electric as there is potential that there could be various sources of heat (gas, oil, propane, etc.)</t>
  </si>
  <si>
    <t>Puget Power billing data - could possibly include both electric- and non-electric-heated buildings, left heating source unknown</t>
  </si>
  <si>
    <t>Puget Power model - could possibly include both electric- and non-electric-heated buildings, left heating source unknown</t>
  </si>
  <si>
    <t>Gas and oil data were combined - assumed oil very minor %</t>
  </si>
  <si>
    <t>Used both Baseline and Current Site Energy data for analysis</t>
  </si>
  <si>
    <t>Groceries that contained electric data, but no gas data were excluded. It is unknown whether gas data was unavailable because it could not be obtained or grocery was all-electric</t>
  </si>
  <si>
    <t>Sch_Elec (10-01-17)</t>
  </si>
  <si>
    <t>Rates_Elec (¢ / kWh)</t>
  </si>
  <si>
    <t>Demand ($ / kW)</t>
  </si>
  <si>
    <t xml:space="preserve">Sch 25 (&lt;20,000 kWh/mo) </t>
  </si>
  <si>
    <t>PSE</t>
  </si>
  <si>
    <t>sched.</t>
  </si>
  <si>
    <t>$</t>
  </si>
  <si>
    <t>SCL/PSE</t>
  </si>
  <si>
    <t>SCL Rates</t>
  </si>
  <si>
    <t>Sch 26 - Primary</t>
  </si>
  <si>
    <t xml:space="preserve">SCL </t>
  </si>
  <si>
    <t>Sch 26 - Secondary</t>
  </si>
  <si>
    <t>Sch 40-HV</t>
  </si>
  <si>
    <t>Sch 40-Primary</t>
  </si>
  <si>
    <t>PSE Rates</t>
  </si>
  <si>
    <t>Sch 40-Secondary</t>
  </si>
  <si>
    <t>Sch 43</t>
  </si>
  <si>
    <t>Sch 46</t>
  </si>
  <si>
    <t>Sch 49</t>
  </si>
  <si>
    <t>Sch_NG (10-01-17)</t>
  </si>
  <si>
    <t>Rates_NG ($ / therm)</t>
  </si>
  <si>
    <t>Sch 41 &lt; 5,000</t>
  </si>
  <si>
    <t>Sch 41 &gt; 5,000</t>
  </si>
  <si>
    <t>Sch 85 Interruptible &lt;25k</t>
  </si>
  <si>
    <t>Sch 85 Interruptible 25-50k</t>
  </si>
  <si>
    <t>Sch 85 Interruptible &gt;50k</t>
  </si>
  <si>
    <t>Sch 86 Interruptible &lt;1,000</t>
  </si>
  <si>
    <t>Sch 86 Interruptible &gt;1,000</t>
  </si>
  <si>
    <t>Sch 87 Interruptible &lt;25k</t>
  </si>
  <si>
    <t>2017 Seattle Benchmark Data</t>
  </si>
  <si>
    <t>Sch 87 Interruptible 25-50k</t>
  </si>
  <si>
    <t>BuildingType</t>
  </si>
  <si>
    <t>Median Site EUI (kBTU/ SqFt/Yr)</t>
  </si>
  <si>
    <t>Median Electric kWh/ SqFt/ Yr</t>
  </si>
  <si>
    <t>Median Therms/ SqFt Nat. Gas/ yr.</t>
  </si>
  <si>
    <t>Sch 87 Interruptible 50-100k</t>
  </si>
  <si>
    <t>Citywide</t>
  </si>
  <si>
    <t>Sch 87 Interruptible 100-200k</t>
  </si>
  <si>
    <t>Low-rise Multifamily</t>
  </si>
  <si>
    <t>Sch 87 Interruptible 200-500k</t>
  </si>
  <si>
    <t>Mid-rise Multifamily</t>
  </si>
  <si>
    <t>Sch 87 Interruptible &gt;500k</t>
  </si>
  <si>
    <t>High-rise Multifamily</t>
  </si>
  <si>
    <t>Large Office (&gt;100k SqfFt)</t>
  </si>
  <si>
    <t>Non-Refrigerated Warehouse</t>
  </si>
  <si>
    <t>Distribution Center</t>
  </si>
  <si>
    <t>Small GS</t>
  </si>
  <si>
    <t>Self-Storage Facility</t>
  </si>
  <si>
    <t>Medium GS</t>
  </si>
  <si>
    <t>Refrigerated Warehouse</t>
  </si>
  <si>
    <t>Large GS</t>
  </si>
  <si>
    <t>K-12 School</t>
  </si>
  <si>
    <t>High Demand GS</t>
  </si>
  <si>
    <t>Retail Store</t>
  </si>
  <si>
    <t>Hotel</t>
  </si>
  <si>
    <t>Worship Facility</t>
  </si>
  <si>
    <t>Implementation Cost</t>
  </si>
  <si>
    <t>Medical Office</t>
  </si>
  <si>
    <t>Senior Care Community</t>
  </si>
  <si>
    <t xml:space="preserve">Hospital </t>
  </si>
  <si>
    <t>Supermarket/Grocery Store</t>
  </si>
  <si>
    <t>Residence Hall/Dormitory</t>
  </si>
  <si>
    <t>College/University</t>
  </si>
  <si>
    <t>Mixed Use Property</t>
  </si>
  <si>
    <t>Other</t>
  </si>
  <si>
    <t>2017 Performances Ranges by Building Type</t>
  </si>
  <si>
    <r>
      <t xml:space="preserve">Suggested &amp; Maximum Time Frames &amp; Notes
 </t>
    </r>
    <r>
      <rPr>
        <sz val="10"/>
        <rFont val="Arial"/>
        <family val="2"/>
      </rPr>
      <t>(*SCL Review Max 2 weeks after submittal)</t>
    </r>
  </si>
  <si>
    <t>SCL Review*</t>
  </si>
  <si>
    <t>EBCx Project Summary Form</t>
  </si>
  <si>
    <t>EBCx Estimate Form</t>
  </si>
  <si>
    <t>Square Feet</t>
  </si>
  <si>
    <t>Phase</t>
  </si>
  <si>
    <t>Commissioning Phase</t>
  </si>
  <si>
    <t>Assessment Phase</t>
  </si>
  <si>
    <t>Performance Phase</t>
  </si>
  <si>
    <t>EBCx Estimate QC Checklist</t>
  </si>
  <si>
    <t>EBCx Payment QC Checklist</t>
  </si>
  <si>
    <t>Phase
No.</t>
  </si>
  <si>
    <t>EBCx Payment Request Form</t>
  </si>
  <si>
    <t xml:space="preserve">EBCx Phase
</t>
  </si>
  <si>
    <t>Estimated 
Project Cost</t>
  </si>
  <si>
    <t>PSE Account Number</t>
  </si>
  <si>
    <t>YES</t>
  </si>
  <si>
    <t>NO</t>
  </si>
  <si>
    <t>SCL Project #</t>
  </si>
  <si>
    <t xml:space="preserve">Facility Name: </t>
  </si>
  <si>
    <t xml:space="preserve">Address: </t>
  </si>
  <si>
    <t>Building Benchmark Data</t>
  </si>
  <si>
    <t>2.</t>
  </si>
  <si>
    <t>3.</t>
  </si>
  <si>
    <t>King County Parcel Viewer</t>
  </si>
  <si>
    <t>4.</t>
  </si>
  <si>
    <t>Total Estimated Incentive</t>
  </si>
  <si>
    <t>Energy Savings Estimate</t>
  </si>
  <si>
    <t>Revised:</t>
  </si>
  <si>
    <t>Bill Start Date</t>
  </si>
  <si>
    <t>Bill End Date</t>
  </si>
  <si>
    <t>Bill KWh</t>
  </si>
  <si>
    <t>Bill KWh Charge</t>
  </si>
  <si>
    <t>Last 12 mo kWh Consumption</t>
  </si>
  <si>
    <t>Assessment Phase Estimate</t>
  </si>
  <si>
    <t>Commissioning Phase (base incentive)</t>
  </si>
  <si>
    <t>Performance Phase Estimate</t>
  </si>
  <si>
    <t>This incentive estimate is not a promise of funding. Actual incentive funding is detailed in a participation agreement.</t>
  </si>
  <si>
    <t>Incentive Rate ($/sq. Ft., $/kWh)</t>
  </si>
  <si>
    <t xml:space="preserve">Incentive without caps </t>
  </si>
  <si>
    <t xml:space="preserve">Annual kWh
Savings
</t>
  </si>
  <si>
    <t>ECBx Incentive Calculator</t>
  </si>
  <si>
    <t xml:space="preserve"> kWh Consumption</t>
  </si>
  <si>
    <t>Customer can implement commissioning measures within 6 months of investigation completion</t>
  </si>
  <si>
    <t xml:space="preserve">Does the building have any of the following energy efficient control sequences? </t>
  </si>
  <si>
    <t xml:space="preserve">Primary Building Use: </t>
  </si>
  <si>
    <t>Form Completed by:</t>
  </si>
  <si>
    <t>Building or group of buildings has ≥ 50,000 conditioned sf OR uses significantly more energy than a similar-use building (e.g., 24/7 facility, museum, medical facility, MOB).</t>
  </si>
  <si>
    <t>Controls system will not be replaced/no major upgrades planned within the next 5 years.</t>
  </si>
  <si>
    <t>Has building been commissioned by a third party (new or existing)?</t>
  </si>
  <si>
    <t>Do you want to apply for PSE Incentives?</t>
  </si>
  <si>
    <t>PSE gas for space heating?</t>
  </si>
  <si>
    <t>Electric service provider:</t>
  </si>
  <si>
    <t>Building has had a significant change in use/several different tenants since construction.</t>
  </si>
  <si>
    <t>Building has significant issues with comfort/other problems, and/or does not seem to function correctly.</t>
  </si>
  <si>
    <t>HVAC/lighting controls are not regularly tested, and only basic maintenance has been done (e.g. changing filters/belts) 
Controls to test: Economizer, chiller or boiler on/off and staging, scheduling, demand control ventilation, duct static/differential pressure/discharge air setpoints, calibration of key sensors, night walk-through.</t>
  </si>
  <si>
    <t>Facility Info</t>
  </si>
  <si>
    <t>Confirm eligible floor area in King County Parcel Viewer, and resolve discrepancies with building owner. Enter parcel ID# in link below.</t>
  </si>
  <si>
    <t>Total Commissioning Cost</t>
  </si>
  <si>
    <t>Avg. Elec. Cost ($/kWh)</t>
  </si>
  <si>
    <t>Total Baseline kWh Consumption</t>
  </si>
  <si>
    <t>Estimated Annual Energy Savings %</t>
  </si>
  <si>
    <t>Commissioning Incentive (lesser of 1. or 2.)</t>
  </si>
  <si>
    <t>Incentive Energy Savings (15% cap)</t>
  </si>
  <si>
    <t>For proposals submitted after August 1, 2019.  20190801a</t>
  </si>
  <si>
    <t>Current version of EBCx Workbook</t>
  </si>
  <si>
    <t xml:space="preserve">Are major upgrades anticipated that changes how equipment is operated?
</t>
  </si>
  <si>
    <t>Is building separately metered?
If no, more extensive M&amp;V needs to be done or PSE might be able to provide free pre- and post-metering of whole building if service ≤ 460 Volts.</t>
  </si>
  <si>
    <t>Building Commissioning Phase Eligibility</t>
  </si>
  <si>
    <t>IS ELIGIBLE</t>
  </si>
  <si>
    <t>IS NOT ELIGIBLE</t>
  </si>
  <si>
    <t xml:space="preserve">Note on Commissioning Phase Eligibility </t>
  </si>
  <si>
    <t>kWh</t>
  </si>
  <si>
    <t>Sm/ Med Office (&lt;100k SqFt)</t>
  </si>
  <si>
    <t>Building meets Minumum Eligibility Requirements</t>
  </si>
  <si>
    <t>Building has potential to save &gt;8% from baseline</t>
  </si>
  <si>
    <t>OR</t>
  </si>
  <si>
    <t>enough to justify $0.12/ kWh incentive funding</t>
  </si>
  <si>
    <t>Base incentive + assessment</t>
  </si>
  <si>
    <t>Potential for other Complex HVAC measures if EBCx not viable</t>
  </si>
  <si>
    <t>EBCx Assessment Payment Request Form</t>
  </si>
  <si>
    <t>Conditioned space (sf):</t>
  </si>
  <si>
    <t>Note: Conditioned space does not include parking</t>
  </si>
  <si>
    <t>PSE gas-only customers: Gas used for space heating, and EBCx is likely to achieve at least 10% savings (e.g., building uses a condensing boiler, has significant ventilation/make-up air heated by gas, has no deadbands for room temp setpoints, uses gas not just for pre-heat)</t>
  </si>
  <si>
    <t>O&amp;M staff is available to team with EBCx commissioning provider on commissioning/training (50 hours minimum).</t>
  </si>
  <si>
    <t>Building Type:</t>
  </si>
  <si>
    <t>kWh/sf/yr:</t>
  </si>
  <si>
    <t>Provider qualifications</t>
  </si>
  <si>
    <t>Therms/sf/yr:</t>
  </si>
  <si>
    <t>Current EUI (kbtu/sf/yr):</t>
  </si>
  <si>
    <t>Typical EUI (kbtu/sf/yr):</t>
  </si>
  <si>
    <t xml:space="preserve">     If rebalancing has occurred, date of rebalance:</t>
  </si>
  <si>
    <t xml:space="preserve">     If energy audit has been performed, date of last audit:</t>
  </si>
  <si>
    <t xml:space="preserve">     If building has been commissioned, date of last commissioning:</t>
  </si>
  <si>
    <t>Is building separately metered?</t>
  </si>
  <si>
    <t>If no, more extensive M&amp;V needs to be done or PSE might be able to provide free pre- and post-metering of whole building if service ≤ 460 Volts.</t>
  </si>
  <si>
    <t xml:space="preserve">     If no, more extensive M&amp;V needs to be done or PSE might be able to provide free pre- and post-metering of whole building if service ≤ 460V.</t>
  </si>
  <si>
    <r>
      <t xml:space="preserve">Building use has been stable over the last year, and is expected to be for the next 5 years. If not stable, billing history can be adjusted for changes which effect energy use.
</t>
    </r>
    <r>
      <rPr>
        <i/>
        <sz val="10"/>
        <rFont val="Arial"/>
        <family val="2"/>
      </rPr>
      <t xml:space="preserve">(Document changes in use below. Examples of changes include occupancy, schedule, TI, etc.) 
</t>
    </r>
  </si>
  <si>
    <t xml:space="preserve">HVAC/lighting controls are not regularly tested, and only basic maintenance has been done (e.g. changing filters/belts) </t>
  </si>
  <si>
    <t>Controls to test: Economizer, chiller or boiler on/off and staging, scheduling, demand control ventilation, duct static/differential pressure/discharge air setpoints, calibration of key sensors, night walk-through.</t>
  </si>
  <si>
    <t>High night loads are not easy to explain (from EIS data; note reason for high load)</t>
  </si>
  <si>
    <r>
      <rPr>
        <b/>
        <sz val="10"/>
        <rFont val="Arial"/>
        <family val="2"/>
      </rPr>
      <t xml:space="preserve">        List changes in use or equipment in the past year and any expected changes for the next 5 years.</t>
    </r>
    <r>
      <rPr>
        <sz val="10"/>
        <rFont val="Arial"/>
        <family val="2"/>
      </rPr>
      <t xml:space="preserve"> Explain  briefly how one would account for this change in a billing savings analysis:</t>
    </r>
  </si>
  <si>
    <t>HVAC/lighting controls are not regularly tested, and only basic maintenance has been done (e.g. changing filters/belts).
Controls to test: Economizer, chiller or boiler on/off and staging, scheduling, demand control ventilation, duct static/differential pressure/discharge air setpoints, calibration of key sensors, night walk-through.</t>
  </si>
  <si>
    <t>Assessment</t>
  </si>
  <si>
    <t>Commissioning</t>
  </si>
  <si>
    <t>Performance</t>
  </si>
  <si>
    <t>EBCx phase</t>
  </si>
  <si>
    <t xml:space="preserve">Customer is able to pay for implementation costs, after incentives, of up to $0.10/ sf (Electric) $0.15/sf (Electric &amp; Gas) </t>
  </si>
  <si>
    <t>Building Operational History</t>
  </si>
  <si>
    <t xml:space="preserve">Building(s) have high electric use &amp; potential exists to reduce </t>
  </si>
  <si>
    <t>Building operational history indicates commissioning potential</t>
  </si>
  <si>
    <t>Opportunity to implement efficient control sequences</t>
  </si>
  <si>
    <t>Commissioning Provider meets experience requirements</t>
  </si>
  <si>
    <t>ELIGIBILITY SCREENING RESULTS</t>
  </si>
  <si>
    <t xml:space="preserve">Commissioning Provider has a current credential to qualify as a </t>
  </si>
  <si>
    <t>Seattle Building Tune-Up Specialist</t>
  </si>
  <si>
    <t>after the building assessment is complete</t>
  </si>
  <si>
    <t>Potential for other complex HVAC measures funded via commercial retrofit program if EBCx is not viable</t>
  </si>
  <si>
    <t>Commissioning Plan</t>
  </si>
  <si>
    <t>Regress-o-Matic or regression model finalized</t>
  </si>
  <si>
    <t>Statistical fit supports whole-building monitoring</t>
  </si>
  <si>
    <t>This building needs lots of help.  Their system is missing a bunch of sensors and can save big bucks $$$</t>
  </si>
  <si>
    <t>Paid Assessment invoices provided</t>
  </si>
  <si>
    <t>Partial</t>
  </si>
  <si>
    <t>Acceptable whole building regression statistical fit</t>
  </si>
  <si>
    <t>Building Energy use &amp; end use breakdown complete</t>
  </si>
  <si>
    <t>Commissioning Provider:</t>
  </si>
  <si>
    <t>Company:</t>
  </si>
  <si>
    <t xml:space="preserve">Seattle Building Tune-Up Specialist Credential: </t>
  </si>
  <si>
    <t>Comments/notes on reason for any adjusted conditioned floor area</t>
  </si>
  <si>
    <t xml:space="preserve">Facility Address: </t>
  </si>
  <si>
    <t xml:space="preserve">City: </t>
  </si>
  <si>
    <t xml:space="preserve">Primary HVAC System: </t>
  </si>
  <si>
    <t xml:space="preserve">Facility Rate Class: </t>
  </si>
  <si>
    <t>SCL Account Number</t>
  </si>
  <si>
    <t>Seattle City Light and PSE will coordinate efforts on delivery of Existing Building Commissioning (EBCx) incentives if desired by the customer. By answering "YES" to apply for PSE incentives and share data, the program applicant grants permission for Seattle City Light and PSE representatives to share information about energy consumption and incentives for this application and related EBCx particpation agreements. Each utility retains sole discretion regarding eligibility and availability of incentives for the energy service it provides to the customer.</t>
  </si>
  <si>
    <t xml:space="preserve">Seattle City Light Program Participant Name: </t>
  </si>
  <si>
    <t>Building has complex HVAC systems (not single zone RTUs)</t>
  </si>
  <si>
    <t>Known HVAC issues indicate potential improvement from EBCx</t>
  </si>
  <si>
    <t>Coordinating w/ PSE (if customer pursuing PSE incentives)</t>
  </si>
  <si>
    <t xml:space="preserve">Greenhouse Gas Reduction: </t>
  </si>
  <si>
    <t xml:space="preserve">The City of Seattle, by and through Seattle City Light (“SCL”), has received your Program Participant Application and verified the installation of energy conservation measures for your project. Based on SCL’s administrative and program eligibility verification, SCL has determined that your project is eligible for an incentive payment in the amount detailed below.  
</t>
  </si>
  <si>
    <t>Screen Questions</t>
  </si>
  <si>
    <t>Historical Consumption Data</t>
  </si>
  <si>
    <t>Baseline Regress-O-Matic</t>
  </si>
  <si>
    <t>Cx Provider Experience</t>
  </si>
  <si>
    <t>Program Requirements</t>
  </si>
  <si>
    <t>Potential Incentives/ kWh Savings</t>
  </si>
  <si>
    <t>Assessment Incentive</t>
  </si>
  <si>
    <t>15% kWh reduction</t>
  </si>
  <si>
    <t>7% kWh reduction</t>
  </si>
  <si>
    <t>High Level estimate of potential kWh savings complete</t>
  </si>
  <si>
    <t>Cx providers recommendation to proceed/ not proceed</t>
  </si>
  <si>
    <t>Commissioning schedule received (if ECBx recommended)</t>
  </si>
  <si>
    <t>Commissioning plan complete (if EBCx recommended)</t>
  </si>
  <si>
    <t>Eligible for commissioning and performance incentive?</t>
  </si>
  <si>
    <t>Task: See if partial/final for commissioning payment is needed</t>
  </si>
  <si>
    <t>Regres-o-Matic baseline</t>
  </si>
  <si>
    <t>Justification for commissioning incentive eligibility decision</t>
  </si>
  <si>
    <t>Project savings Potential</t>
  </si>
  <si>
    <t>Max. performance incentive</t>
  </si>
  <si>
    <t>Project Incentive Potential</t>
  </si>
  <si>
    <t>Maximum Potential Incentive:</t>
  </si>
  <si>
    <t>Screen Questions completed</t>
  </si>
  <si>
    <t>consumption by commissioning building systems (&gt;7% elec. usage)</t>
  </si>
  <si>
    <t>EE IMPROVEMENT (EEI) MEASURE SAVINGS CALCULATIONS AND DOCUMENTATION REQUIREMENTS</t>
  </si>
  <si>
    <t>SAVINGS/EEI MEASURE</t>
  </si>
  <si>
    <t>EEI MEASURE TYPE</t>
  </si>
  <si>
    <t>REQUIRED?</t>
  </si>
  <si>
    <t>Rigor Level 
***</t>
  </si>
  <si>
    <t>KWh or Therms/yr</t>
  </si>
  <si>
    <t>Savings Calculation</t>
  </si>
  <si>
    <t xml:space="preserve">Pre and Post  
Documentation </t>
  </si>
  <si>
    <t>Low</t>
  </si>
  <si>
    <t xml:space="preserve">
&lt; 5,000 kWh/year
&lt;300 therms/yr
</t>
  </si>
  <si>
    <t>Any</t>
  </si>
  <si>
    <t>Medium</t>
  </si>
  <si>
    <t xml:space="preserve">
&gt;=5,000 and &lt;50,000 kWh/yr
&gt;=300 and &lt;3,000  therms/yr
</t>
  </si>
  <si>
    <t xml:space="preserve">YES** 
</t>
  </si>
  <si>
    <t>High</t>
  </si>
  <si>
    <t>&gt;=50,000  and &lt;300,000 kWh/yr
&gt;=3,000  and &lt;18,000 therms/yr</t>
  </si>
  <si>
    <t xml:space="preserve">Very low or No-cost &amp;/or 
typically &lt;= 2 yr payback* </t>
  </si>
  <si>
    <t xml:space="preserve">YES**
</t>
  </si>
  <si>
    <t xml:space="preserve">Some cost &amp;/or 
typically &gt; 2 yr payback </t>
  </si>
  <si>
    <t>Very
High</t>
  </si>
  <si>
    <t xml:space="preserve">
≥300,000 kWh/yr
≥18,000 therms/yr
</t>
  </si>
  <si>
    <t>YES** 
 Always get Utility pre-approval</t>
  </si>
  <si>
    <t xml:space="preserve">Bldg 1 Name: </t>
  </si>
  <si>
    <t xml:space="preserve">Bldg 2 Name: </t>
  </si>
  <si>
    <t xml:space="preserve">Bldg 3 Name: </t>
  </si>
  <si>
    <t xml:space="preserve">Bldg 4 Name: </t>
  </si>
  <si>
    <t>SCL Incentive (100% of cost up to $4000 for each bldg.)</t>
  </si>
  <si>
    <t>Total</t>
  </si>
  <si>
    <t>Bldg Name 1 Baseline (most recent 12 month consumption history)</t>
  </si>
  <si>
    <t>Bldg Name 2 Baseline (most recent 12 month consumption history)</t>
  </si>
  <si>
    <t>Bldg Name 3 Baseline (most recent 12 month consumption history)</t>
  </si>
  <si>
    <t>Bldg Name 4 Baseline (most recent 12 month consumption history)</t>
  </si>
  <si>
    <t>kWh (7% min. performance incentive savings)</t>
  </si>
  <si>
    <t>kWh (15% max. performance incentive savings)</t>
  </si>
  <si>
    <t>Commissioning Incentive ($/sf)</t>
  </si>
  <si>
    <t>EMA: Select Yes or No</t>
  </si>
  <si>
    <t>(triggers incentive language on payment form)</t>
  </si>
  <si>
    <t>Task: Remove 'Ballard Residential Apartments' (redundant w. line below)</t>
  </si>
  <si>
    <t xml:space="preserve">Based on the results of the Assessment phase, your facility </t>
  </si>
  <si>
    <t>for additional commissioning incentives:</t>
  </si>
  <si>
    <t>Base commissioning Incentive (up to $0.25/sf):</t>
  </si>
  <si>
    <t xml:space="preserve"> If electric savings are &gt;7% from annual baseline consumption of:</t>
  </si>
  <si>
    <t xml:space="preserve">Do you want Seattle City Light to share your building data, consumption, and this form with PSE? </t>
  </si>
  <si>
    <t>Estimated Max. Incentive</t>
  </si>
  <si>
    <t xml:space="preserve">Conditioned Space (SqFt): </t>
  </si>
  <si>
    <t>Building Type</t>
  </si>
  <si>
    <t>Max Performance Incentive</t>
  </si>
  <si>
    <t>Base Incentive</t>
  </si>
  <si>
    <t>Remove 'Contractor 2' entry; boffed up entries</t>
  </si>
  <si>
    <t>Note: This should be 'Incentive Calculator'!E55 for the performance incentive</t>
  </si>
  <si>
    <t>EMA describes why or why not a project is eligibile to receive a commissioning and performance incentive.</t>
  </si>
  <si>
    <t>EBCx Assessment QC Checklist</t>
  </si>
  <si>
    <t>Maximum Performance Incentive (up to $0.05/kWh):</t>
  </si>
  <si>
    <t>Should PSF include each cost?</t>
  </si>
  <si>
    <t>If assessment phase, only entries should be for assessment cost</t>
  </si>
  <si>
    <t>2. 75% of Total Commissioning Cost</t>
  </si>
  <si>
    <t>Date of kickoff meeting :</t>
  </si>
  <si>
    <t>EBCx- Existing Building Commissioning Base Incentive Payment QC Checklist</t>
  </si>
  <si>
    <t>Final Commissioning Report Accepted</t>
  </si>
  <si>
    <t>Verification of Efficiency Improvements Complete</t>
  </si>
  <si>
    <t>Facility Guide/ System Manual accepted by customer &amp; SCL</t>
  </si>
  <si>
    <t>Documentation of facility staff training submitted to SCL</t>
  </si>
  <si>
    <t>Final Investigation Report Accepted</t>
  </si>
  <si>
    <t>EBCx Cost Tracking Report submitted to SCL</t>
  </si>
  <si>
    <t>Checklist and Schedule of Persistance Checks submitted to SCL</t>
  </si>
  <si>
    <t>Deliverable documentation in project folder on I-drive</t>
  </si>
  <si>
    <t>Regression tool updated with consumption data</t>
  </si>
  <si>
    <t>Confirm start date of performance period</t>
  </si>
  <si>
    <t>Typical Energy Use Index (EUI) derived from Seattle Energy Benchmark Data</t>
  </si>
  <si>
    <t>2017 Performance Ranges by Building Type (Median Consumption)</t>
  </si>
  <si>
    <t>Electric savings of 10% within 80% confidence interval</t>
  </si>
  <si>
    <t>Measure-level M&amp;V needed if whole-building M&amp;V not viable</t>
  </si>
  <si>
    <t>REVISE THESE METRICS - Not Applicable to Assessment Phase</t>
  </si>
  <si>
    <t>Does statistical fit support use of whole building analysis?</t>
  </si>
  <si>
    <t>Confirm performance baseline  &amp; make any required adjustments</t>
  </si>
  <si>
    <t>Payment</t>
  </si>
  <si>
    <t>Building conditioned floor area confirmed - Basis of incentive calculation</t>
  </si>
  <si>
    <t>Payment is $0.25/ Square Foot or a Maximum of 75% of Provider Costs (not Implementation costs)</t>
  </si>
  <si>
    <t xml:space="preserve">Target annual cost savings: </t>
  </si>
  <si>
    <t>REVISE THESE METRICS - Not Applicable to Cx Phase</t>
  </si>
  <si>
    <t>Building Commissioning Performance Phase Eligibility</t>
  </si>
  <si>
    <t xml:space="preserve">Based on the results of the Commissionin phase, your facility </t>
  </si>
  <si>
    <t xml:space="preserve">Note on Performance Phase Eligibility </t>
  </si>
  <si>
    <t>2017 Seattle Energy Benchmark Data</t>
  </si>
  <si>
    <t xml:space="preserve">Annual electric use (kWh): </t>
  </si>
  <si>
    <t>Outline why this is a good EBCx candidate likely to reduce electric consumption &gt;7%</t>
  </si>
  <si>
    <t>Actual Assessment Cost for All Bldgs</t>
  </si>
  <si>
    <t>HVAC System Types</t>
  </si>
  <si>
    <t>Electric Resistance w/ Cooling</t>
  </si>
  <si>
    <t>Electric Resistance w/o Cooling</t>
  </si>
  <si>
    <t>Heat Pump w/ Cooling</t>
  </si>
  <si>
    <t>Heat Pump w/o Cooling</t>
  </si>
  <si>
    <t>Gas, Oil, or Biomass w/ Cooling</t>
  </si>
  <si>
    <t>Gas, Oil, or Biomass w/o Cooling</t>
  </si>
  <si>
    <t>Cooling w/o Heat</t>
  </si>
  <si>
    <t>Refrigerated Space</t>
  </si>
  <si>
    <t>None/Exterior</t>
  </si>
  <si>
    <t>Existing Building Commissioning- EBCX</t>
  </si>
  <si>
    <t>Ted B. Len K.</t>
  </si>
  <si>
    <t>Publish initial application &amp; EBCx Screening forms</t>
  </si>
  <si>
    <t>Regres-o-Matic/ ECAM model</t>
  </si>
  <si>
    <t xml:space="preserve">ver. </t>
  </si>
  <si>
    <t xml:space="preserve">Estimate Completed By: </t>
  </si>
  <si>
    <t xml:space="preserve"> (Name, Title) </t>
  </si>
  <si>
    <t xml:space="preserve">Revised: </t>
  </si>
  <si>
    <t>Ver.</t>
  </si>
  <si>
    <t>Max. Owner-Required Commissioning Cost ($0.10/sf) x SCL confirmed SqFt</t>
  </si>
  <si>
    <t>Total Conditioned Floor area SqFt (Application)</t>
  </si>
  <si>
    <t>Total Conditioned Floor area SqFt (SCL confirmed)</t>
  </si>
  <si>
    <r>
      <t xml:space="preserve">1. Base Commissioning Incentive </t>
    </r>
    <r>
      <rPr>
        <i/>
        <sz val="10"/>
        <rFont val="Arial"/>
        <family val="2"/>
      </rPr>
      <t>($0.25/SqFt x SCL confirmed SqFt)</t>
    </r>
  </si>
  <si>
    <t>Estimated Annual Savings (Baseline kWh - Performance kWh)</t>
  </si>
  <si>
    <t>Conditioned floor area SqFt</t>
  </si>
  <si>
    <t>Estimated Annual kWh Savings
(15% cap)</t>
  </si>
  <si>
    <r>
      <rPr>
        <b/>
        <sz val="9"/>
        <color theme="1"/>
        <rFont val="Segoe UI"/>
        <family val="2"/>
      </rPr>
      <t xml:space="preserve">Baseline
</t>
    </r>
    <r>
      <rPr>
        <sz val="9"/>
        <color theme="1"/>
        <rFont val="Segoe UI"/>
        <family val="2"/>
      </rPr>
      <t>12 Month kWh
(start - end dates)</t>
    </r>
  </si>
  <si>
    <r>
      <t xml:space="preserve"> </t>
    </r>
    <r>
      <rPr>
        <b/>
        <sz val="9"/>
        <color theme="1"/>
        <rFont val="Segoe UI"/>
        <family val="2"/>
      </rPr>
      <t xml:space="preserve">Performance
</t>
    </r>
    <r>
      <rPr>
        <sz val="9"/>
        <color theme="1"/>
        <rFont val="Segoe UI"/>
        <family val="2"/>
      </rPr>
      <t>12 Month kWh
(start - end dates)</t>
    </r>
  </si>
  <si>
    <t>01/01/2019-12/31/2019</t>
  </si>
  <si>
    <t>Performance Incentive ($/kWh)</t>
  </si>
  <si>
    <t>Performance Incentive x estimated annual kWh savings</t>
  </si>
  <si>
    <t>Normalized Performance kWh Consumption</t>
  </si>
  <si>
    <t>kWh Consumption</t>
  </si>
  <si>
    <t>T. Martin</t>
  </si>
  <si>
    <t>M. Lewis</t>
  </si>
  <si>
    <t>R. Burns</t>
  </si>
  <si>
    <t>For proposals submitted after September 1, 2019.  20190930a</t>
  </si>
  <si>
    <t>$0.00</t>
  </si>
  <si>
    <t>2020a</t>
  </si>
  <si>
    <t>2021a</t>
  </si>
  <si>
    <t>Ted Brown</t>
  </si>
  <si>
    <t>Update workbook to include MBCx Path, update EUI benchmarks to 2018</t>
  </si>
  <si>
    <t>Assessment Payment - Cx incentive Eligibility</t>
  </si>
  <si>
    <t>Program Path Selection</t>
  </si>
  <si>
    <t>PATH A: Retro-Commissioning (RCx)</t>
  </si>
  <si>
    <t>PATH B: Monitoring Based Commissioning (MBCx)</t>
  </si>
  <si>
    <t>EBCx Program Path (Choose one):</t>
  </si>
  <si>
    <t>2021b</t>
  </si>
  <si>
    <t>Finalized updates to Program information tab for MBCx addition</t>
  </si>
  <si>
    <t xml:space="preserve">CES - 2021b  </t>
  </si>
  <si>
    <t xml:space="preserve">EBCx Program Path: </t>
  </si>
  <si>
    <t xml:space="preserve"> Program Path</t>
  </si>
  <si>
    <t xml:space="preserve">Path: </t>
  </si>
  <si>
    <t>The EBCx Program Path selected was:</t>
  </si>
  <si>
    <t xml:space="preserve">Building Name: </t>
  </si>
  <si>
    <t>* If there are multiple buildings in a campus, please include a table that includes all the information in this section</t>
  </si>
  <si>
    <t>Who will be receiving the incentive check?</t>
  </si>
  <si>
    <t>CUSTOMER INFORMATION</t>
  </si>
  <si>
    <t>COMMISSIONING PROVIDER INFORMATION</t>
  </si>
  <si>
    <t>EBCx INCENTIVES FOR NATURAL GAS SERVICE (PSE)</t>
  </si>
  <si>
    <t>LEGAL DISCLOSURES</t>
  </si>
  <si>
    <r>
      <t xml:space="preserve">Please enter information into the blue fields &amp; send to </t>
    </r>
    <r>
      <rPr>
        <u/>
        <sz val="11"/>
        <rFont val="Segoe UI"/>
        <family val="2"/>
      </rPr>
      <t>SCLEnergyAdvisor@seattle.gov</t>
    </r>
    <r>
      <rPr>
        <sz val="11"/>
        <rFont val="Segoe UI"/>
        <family val="2"/>
      </rPr>
      <t xml:space="preserve"> or the assigned Seattle City Light Energy Management Analyst. Questions? Call 206-684-3800.</t>
    </r>
  </si>
  <si>
    <r>
      <rPr>
        <b/>
        <sz val="12"/>
        <color theme="0"/>
        <rFont val="Segoe UI"/>
        <family val="2"/>
      </rPr>
      <t>PROJECT INFORMATION</t>
    </r>
    <r>
      <rPr>
        <sz val="12"/>
        <color theme="0"/>
        <rFont val="Segoe UI"/>
        <family val="2"/>
      </rPr>
      <t xml:space="preserve">
</t>
    </r>
  </si>
  <si>
    <t xml:space="preserve">INCENTIVE PAYMENT INFORMATION
</t>
  </si>
  <si>
    <t>1) By submitting this Program Application Form, Seattle City Light (“SCL”) may contact the Program applicant to evaluate project information, proposed energy conservation measures, estimate energy savings, and to request of applicants to submit all Program Forms and supporting documentation.  Once SCL determines a Program applicant’s eligibility for program participation, Program applicant is referred to as a “Program Participant” by SCL and may then voluntarily implement the energy conservation measures (ECMs) in accordance with applicable Program Specifications, Requirements and other Program policies and guidelines for participation in the Seattle City Light Business Conservation Program. Program information, Forms, Specifications and Requirements are publicly accessible on the Seattle City Light Website for the Business Conservation Program.  
2) If you have specified ‘Yes’ above for Release of Customer Data to PSE or Commissioning Provider, this allows a Seattle City Light Account Holder to delegate certain rights to an authorized party listed in the Application concerning the account holder’s data including energy usage, monthly billing information, meter information, account information, building occupancy type and operational characteristics for energy conservation. The request is considered complete on behalf of Seattle City Light once data is transmitted from Seattle City Light to the Authorized Company listed above. Seattle City Light is not responsible and will not be held liable for any data changes/manipulations made to the data after the transfer. Customer authorizes SCL to electronically transfer such data for the accounts listed herein to the Authorized Company above. The customer agrees to release and hold harmless Seattle City Light from any liability, claims, demands, causes of action, damages or expenses resulting from any release of information or data to the Authorized Company listed above.
3) The Program is a limited public utility subsidy that is subject to availability of funds, and any incentive amounts are subject to change or adjustment at the discretion of SCL, in accordance with applicable Program Requirements, rules, regulations, and applicable city, state or federal law.</t>
  </si>
  <si>
    <t>Electric Account #:</t>
  </si>
  <si>
    <t>Electric Meter #:</t>
  </si>
  <si>
    <t xml:space="preserve">Does Seattle City Light have permission to share building and electric consumption data with this commissioning provider? </t>
  </si>
  <si>
    <t>The third party commissioning provider must meet Seattle City Light experience requirements and qualifies as a Seattle Building Tune-Up Specialist.</t>
  </si>
  <si>
    <t>Provider experience will be verified by City Light before a Participation Agreement is finalized.</t>
  </si>
  <si>
    <t>Seattle City Light will need to coordinate with your selected provider for participation in the Existing Building Commissioning (EBCx) incentive program. By answering "YES" to share data, the program applicant grants permission for Seattle City Light and the commissioning provider to share information about energy consumption, incentives, and program deliverables for this application and related EBCx participation agreements.  A data release form will be provided to formally grant permission.</t>
  </si>
  <si>
    <t>Facility Operations Contact:</t>
  </si>
  <si>
    <t>Facility Management Contact:</t>
  </si>
  <si>
    <t>Title:</t>
  </si>
  <si>
    <t>Minimum Qualifications</t>
  </si>
  <si>
    <t>Customer is available to actively engage with CxP on their commissioning efforts</t>
  </si>
  <si>
    <t>Screening questions are used to help determine the eligibility of a facility for the EBCx program. Please complete the following, and select 'Yes/No' in the boxes as appropriate. 'No' answers do not support an EBCx process. Screening questions help SCL determine eligibility. A significant number of 'no' responses does not necessarily disqualify your building for EBCx incentives.</t>
  </si>
  <si>
    <t>Customer is willing to pay for implementation costs (after incentive)</t>
  </si>
  <si>
    <t>Customer is willing to document any changes to building operations/equipment during performance period</t>
  </si>
  <si>
    <t>EBCx PROGRAM PRE- SCREENING QUESTIONNAIRE</t>
  </si>
  <si>
    <t>Preferred Project Qualifications</t>
  </si>
  <si>
    <t>Building(s) conditioned square feet ≥ 50,000</t>
  </si>
  <si>
    <t>Building(s) use significantly more energy than a similar-use building (e.g. 24/7 facility, museum, medical facility)</t>
  </si>
  <si>
    <t>At least 75% of building(s) conditioned space is leased or in use</t>
  </si>
  <si>
    <t>Building HVAC system controlled by a Direct Digital Control (DDC) Building Automation System (BAS)</t>
  </si>
  <si>
    <r>
      <t xml:space="preserve">Major (lighting controls or HVAC) upgrades planned that will change how the equipment is operated within the next 5 years. </t>
    </r>
    <r>
      <rPr>
        <i/>
        <sz val="12"/>
        <rFont val="Segoe UI"/>
        <family val="2"/>
      </rPr>
      <t xml:space="preserve">(If yes, list expected changes and explain briefly how you would account for this change in a utility bill consumption analysis) </t>
    </r>
  </si>
  <si>
    <r>
      <t xml:space="preserve">Building use has been stable over the last year, and is expected to be for the next 5 years </t>
    </r>
    <r>
      <rPr>
        <i/>
        <sz val="12"/>
        <rFont val="Segoe UI"/>
        <family val="2"/>
      </rPr>
      <t>(If no, list changes in the past year and expected for the next 5 years and explain briefly how you would account for this change in a utility bill consumption analysis)</t>
    </r>
  </si>
  <si>
    <t>HVAC System Description</t>
  </si>
  <si>
    <t>Give basic description of facility (e.g., HVAC type, #of buildings/systems, hours of operation, lighting controls)</t>
  </si>
  <si>
    <t>Are there any known HVAC issues and/or relevant facility maintenance history? (if yes, list major issues and history)</t>
  </si>
  <si>
    <t>Describe why this building is a good candidate for EBCx (e.g., high EUI, known HVAC issues)</t>
  </si>
  <si>
    <t>Building Energy Use Index (EUI)</t>
  </si>
  <si>
    <t>EUI for this facility:</t>
  </si>
  <si>
    <t>EUI for a typical facility:</t>
  </si>
  <si>
    <t>kBtu/SqFt</t>
  </si>
  <si>
    <r>
      <t xml:space="preserve">Is there significant "process" (e.g., server room, photo-voltaic, on-site generation, EV chargers) energy consumption in the building that cannot be improved through commissioning? </t>
    </r>
    <r>
      <rPr>
        <i/>
        <sz val="12"/>
        <rFont val="Segoe UI"/>
        <family val="2"/>
      </rPr>
      <t>(If yes, list applicable processes)</t>
    </r>
  </si>
  <si>
    <t>% difference:</t>
  </si>
  <si>
    <t>Has building been commissioned by a third party (new or existing)? If yes, completion date:</t>
  </si>
  <si>
    <t>Building has had a significant change in use/several different tenants since construction</t>
  </si>
  <si>
    <t>Control system setpoints/operation sequences are fully documented and readily accessible to operators</t>
  </si>
  <si>
    <t>Path B:  Monitoring Based Commissioning (MBCx) - ONLY</t>
  </si>
  <si>
    <t>Designated facility staff to correct faults identified by MBCx software:</t>
  </si>
  <si>
    <t>Fault Detection &amp; Diagnostics software to be used:</t>
  </si>
  <si>
    <t>Incentive Payment Recipient</t>
  </si>
  <si>
    <t>Commissioning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</si>
</sst>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General_)"/>
    <numFmt numFmtId="166" formatCode="_(* #,##0_);_(* \(#,##0\);_(* &quot;-&quot;??_);_(@_)"/>
    <numFmt numFmtId="167" formatCode="\ @"/>
    <numFmt numFmtId="168" formatCode="&quot;$&quot;#,##0.00"/>
    <numFmt numFmtId="169" formatCode="&quot;$&quot;#,##0"/>
    <numFmt numFmtId="170" formatCode="0.0"/>
    <numFmt numFmtId="171" formatCode="m/d/yy;@"/>
    <numFmt numFmtId="172" formatCode="0.000"/>
    <numFmt numFmtId="173" formatCode="0.0\ &quot;years&quot;"/>
    <numFmt numFmtId="174" formatCode="0.00\ &quot;tons per year&quot;"/>
    <numFmt numFmtId="175" formatCode="_(* #,##0.0_);_(* \(#,##0.0\);_(* &quot;-&quot;??_);_(@_)"/>
    <numFmt numFmtId="176" formatCode="0.0000"/>
    <numFmt numFmtId="177" formatCode="_(* #,##0.000_);_(* \(#,##0.000\);_(* &quot;-&quot;??_);_(@_)"/>
    <numFmt numFmtId="178" formatCode="&quot;$&quot;\ 0.000\ \ &quot;/kWh.&quot;"/>
    <numFmt numFmtId="179" formatCode="&quot;$&quot;#,##0.000"/>
    <numFmt numFmtId="180" formatCode="_(* #,##0.0000_);_(* \(#,##0.0000\);_(* &quot;-&quot;??_);_(@_)"/>
    <numFmt numFmtId="181" formatCode="0.00000"/>
    <numFmt numFmtId="182" formatCode="[&lt;=9999999]###\-####;\(###\)\ ###\-####"/>
    <numFmt numFmtId="183" formatCode="0.0%"/>
    <numFmt numFmtId="184" formatCode="_(&quot;$&quot;* #,##0.000_);_(&quot;$&quot;* \(#,##0.000\);_(&quot;$&quot;* &quot;-&quot;??_);_(@_)"/>
    <numFmt numFmtId="185" formatCode="&quot;$&quot;#,##0.0000_);[Red]\(&quot;$&quot;#,##0.0000\)"/>
    <numFmt numFmtId="186" formatCode="#,##0.0"/>
  </numFmts>
  <fonts count="256">
    <font>
      <sz val="10"/>
      <name val="Arial"/>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Calibri"/>
      <family val="2"/>
      <scheme val="minor"/>
    </font>
    <font>
      <sz val="11"/>
      <color theme="1"/>
      <name val="Segoe UI"/>
      <family val="2"/>
    </font>
    <font>
      <sz val="11"/>
      <color theme="1"/>
      <name val="Segoe UI"/>
      <family val="2"/>
    </font>
    <font>
      <sz val="11"/>
      <color theme="1"/>
      <name val="Segoe UI"/>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18"/>
      <name val="Helv"/>
    </font>
    <font>
      <sz val="9"/>
      <name val="Arial"/>
      <family val="2"/>
    </font>
    <font>
      <sz val="10"/>
      <name val="Arial"/>
      <family val="2"/>
    </font>
    <font>
      <sz val="10"/>
      <color indexed="18"/>
      <name val="Arial"/>
      <family val="2"/>
    </font>
    <font>
      <sz val="10"/>
      <color indexed="22"/>
      <name val="Helv"/>
    </font>
    <font>
      <b/>
      <sz val="10"/>
      <name val="Arial"/>
      <family val="2"/>
    </font>
    <font>
      <sz val="10"/>
      <color indexed="81"/>
      <name val="Tahoma"/>
      <family val="2"/>
    </font>
    <font>
      <b/>
      <sz val="10"/>
      <color indexed="81"/>
      <name val="Tahoma"/>
      <family val="2"/>
    </font>
    <font>
      <sz val="8"/>
      <name val="Arial"/>
      <family val="2"/>
    </font>
    <font>
      <sz val="8"/>
      <color indexed="81"/>
      <name val="Tahoma"/>
      <family val="2"/>
    </font>
    <font>
      <b/>
      <i/>
      <sz val="10"/>
      <name val="Arial"/>
      <family val="2"/>
    </font>
    <font>
      <b/>
      <u/>
      <sz val="14"/>
      <color indexed="12"/>
      <name val="Arial"/>
      <family val="2"/>
    </font>
    <font>
      <b/>
      <sz val="11"/>
      <name val="Arial"/>
      <family val="2"/>
    </font>
    <font>
      <sz val="11"/>
      <name val="Arial"/>
      <family val="2"/>
    </font>
    <font>
      <b/>
      <sz val="11"/>
      <name val="Helv"/>
    </font>
    <font>
      <sz val="11"/>
      <color indexed="52"/>
      <name val="Calibri"/>
      <family val="2"/>
    </font>
    <font>
      <sz val="11"/>
      <color indexed="8"/>
      <name val="Calibri"/>
      <family val="2"/>
    </font>
    <font>
      <sz val="12"/>
      <name val="MS Sans Serif"/>
      <family val="2"/>
    </font>
    <font>
      <sz val="8.5"/>
      <name val="MS Sans Serif"/>
      <family val="2"/>
    </font>
    <font>
      <u/>
      <sz val="10"/>
      <color indexed="12"/>
      <name val="Arial"/>
      <family val="2"/>
    </font>
    <font>
      <b/>
      <sz val="7"/>
      <name val="Courier New"/>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8"/>
      <name val="MS Sans Serif"/>
      <family val="2"/>
    </font>
    <font>
      <sz val="11"/>
      <color indexed="10"/>
      <name val="Calibri"/>
      <family val="2"/>
    </font>
    <font>
      <i/>
      <sz val="12"/>
      <color indexed="12"/>
      <name val="Times New Roman"/>
      <family val="1"/>
    </font>
    <font>
      <b/>
      <sz val="8"/>
      <color indexed="81"/>
      <name val="Tahoma"/>
      <family val="2"/>
    </font>
    <font>
      <i/>
      <sz val="10"/>
      <color rgb="FF0070C0"/>
      <name val="Arial"/>
      <family val="2"/>
    </font>
    <font>
      <sz val="14"/>
      <color rgb="FF0070C0"/>
      <name val="Arial"/>
      <family val="2"/>
    </font>
    <font>
      <sz val="9"/>
      <color indexed="81"/>
      <name val="Tahoma"/>
      <family val="2"/>
    </font>
    <font>
      <b/>
      <sz val="14"/>
      <color theme="3" tint="0.39997558519241921"/>
      <name val="Arial"/>
      <family val="2"/>
    </font>
    <font>
      <b/>
      <sz val="11"/>
      <color theme="4"/>
      <name val="Arial"/>
      <family val="2"/>
    </font>
    <font>
      <b/>
      <i/>
      <sz val="10"/>
      <color rgb="FF338BA3"/>
      <name val="Arial"/>
      <family val="2"/>
    </font>
    <font>
      <b/>
      <sz val="16"/>
      <color theme="9"/>
      <name val="Arial"/>
      <family val="2"/>
    </font>
    <font>
      <b/>
      <sz val="16"/>
      <color theme="4"/>
      <name val="Arial"/>
      <family val="2"/>
    </font>
    <font>
      <b/>
      <sz val="10"/>
      <color theme="4"/>
      <name val="Arial"/>
      <family val="2"/>
    </font>
    <font>
      <b/>
      <sz val="12"/>
      <color rgb="FF338BA3"/>
      <name val="Arial"/>
      <family val="2"/>
    </font>
    <font>
      <sz val="8"/>
      <color rgb="FF000000"/>
      <name val="Arial"/>
      <family val="2"/>
    </font>
    <font>
      <u/>
      <sz val="10"/>
      <color theme="1"/>
      <name val="Arial"/>
      <family val="2"/>
    </font>
    <font>
      <b/>
      <sz val="16"/>
      <color theme="3" tint="0.39997558519241921"/>
      <name val="Arial"/>
      <family val="2"/>
    </font>
    <font>
      <sz val="10"/>
      <color theme="3" tint="0.39997558519241921"/>
      <name val="Arial"/>
      <family val="2"/>
    </font>
    <font>
      <sz val="12"/>
      <color rgb="FF8D8D97"/>
      <name val="Arial"/>
      <family val="2"/>
    </font>
    <font>
      <sz val="14"/>
      <color theme="0"/>
      <name val="Arial"/>
      <family val="2"/>
    </font>
    <font>
      <sz val="11"/>
      <color rgb="FF000000"/>
      <name val="Arial"/>
      <family val="2"/>
    </font>
    <font>
      <b/>
      <sz val="14"/>
      <color theme="9" tint="-0.249977111117893"/>
      <name val="Arial"/>
      <family val="2"/>
    </font>
    <font>
      <sz val="11"/>
      <color rgb="FF000000"/>
      <name val="Tahoma"/>
      <family val="2"/>
    </font>
    <font>
      <sz val="11"/>
      <color theme="1" tint="0.499984740745262"/>
      <name val="Arial"/>
      <family val="2"/>
    </font>
    <font>
      <b/>
      <i/>
      <sz val="9"/>
      <color theme="1" tint="0.499984740745262"/>
      <name val="Arial"/>
      <family val="2"/>
    </font>
    <font>
      <b/>
      <sz val="18"/>
      <color theme="9" tint="-0.249977111117893"/>
      <name val="Arial"/>
      <family val="2"/>
    </font>
    <font>
      <sz val="11"/>
      <color rgb="FF0070C0"/>
      <name val="Arial"/>
      <family val="2"/>
    </font>
    <font>
      <b/>
      <i/>
      <sz val="11"/>
      <color theme="3" tint="0.39997558519241921"/>
      <name val="Arial"/>
      <family val="2"/>
    </font>
    <font>
      <b/>
      <sz val="11"/>
      <color rgb="FF000000"/>
      <name val="Tahoma"/>
      <family val="2"/>
    </font>
    <font>
      <b/>
      <sz val="10"/>
      <color rgb="FFB336C0"/>
      <name val="Arial"/>
      <family val="2"/>
    </font>
    <font>
      <u/>
      <sz val="11"/>
      <color rgb="FF000000"/>
      <name val="Tahoma"/>
      <family val="2"/>
    </font>
    <font>
      <sz val="9"/>
      <color rgb="FF000000"/>
      <name val="Tahoma"/>
      <family val="2"/>
    </font>
    <font>
      <i/>
      <sz val="10"/>
      <color rgb="FFB336C0"/>
      <name val="Arial"/>
      <family val="2"/>
    </font>
    <font>
      <b/>
      <sz val="11"/>
      <color rgb="FFC65BD1"/>
      <name val="Arial"/>
      <family val="2"/>
    </font>
    <font>
      <i/>
      <sz val="11"/>
      <color rgb="FF000000"/>
      <name val="Arial"/>
      <family val="2"/>
    </font>
    <font>
      <i/>
      <sz val="11"/>
      <color rgb="FF0070C0"/>
      <name val="Arial"/>
      <family val="2"/>
    </font>
    <font>
      <sz val="12"/>
      <color theme="1"/>
      <name val="Segoe UI"/>
      <family val="2"/>
    </font>
    <font>
      <b/>
      <sz val="12"/>
      <color theme="1"/>
      <name val="Segoe UI"/>
      <family val="2"/>
    </font>
    <font>
      <sz val="12"/>
      <color rgb="FFFF0000"/>
      <name val="Segoe UI"/>
      <family val="2"/>
    </font>
    <font>
      <b/>
      <sz val="12"/>
      <name val="Segoe UI"/>
      <family val="2"/>
    </font>
    <font>
      <sz val="12"/>
      <name val="Segoe UI"/>
      <family val="2"/>
    </font>
    <font>
      <b/>
      <sz val="9"/>
      <color indexed="81"/>
      <name val="Tahoma"/>
      <family val="2"/>
    </font>
    <font>
      <sz val="10"/>
      <name val="Segoe UI"/>
      <family val="2"/>
    </font>
    <font>
      <b/>
      <sz val="10"/>
      <color indexed="9"/>
      <name val="Segoe UI"/>
      <family val="2"/>
    </font>
    <font>
      <b/>
      <sz val="10"/>
      <name val="Segoe UI"/>
      <family val="2"/>
    </font>
    <font>
      <b/>
      <i/>
      <sz val="10"/>
      <color indexed="10"/>
      <name val="Segoe UI"/>
      <family val="2"/>
    </font>
    <font>
      <sz val="8"/>
      <name val="Segoe UI"/>
      <family val="2"/>
    </font>
    <font>
      <sz val="11"/>
      <name val="Segoe UI"/>
      <family val="2"/>
    </font>
    <font>
      <i/>
      <sz val="10"/>
      <color indexed="50"/>
      <name val="Segoe UI"/>
      <family val="2"/>
    </font>
    <font>
      <sz val="16"/>
      <name val="Segoe UI"/>
      <family val="2"/>
    </font>
    <font>
      <sz val="10"/>
      <color theme="1" tint="0.499984740745262"/>
      <name val="Segoe UI"/>
      <family val="2"/>
    </font>
    <font>
      <sz val="14"/>
      <name val="Segoe UI"/>
      <family val="2"/>
    </font>
    <font>
      <i/>
      <sz val="9"/>
      <name val="Segoe UI"/>
      <family val="2"/>
    </font>
    <font>
      <sz val="9"/>
      <name val="Segoe UI"/>
      <family val="2"/>
    </font>
    <font>
      <i/>
      <sz val="8"/>
      <name val="Segoe UI"/>
      <family val="2"/>
    </font>
    <font>
      <sz val="10"/>
      <color theme="8" tint="-0.499984740745262"/>
      <name val="Segoe UI"/>
      <family val="2"/>
    </font>
    <font>
      <sz val="11"/>
      <color theme="8" tint="-0.499984740745262"/>
      <name val="Segoe UI"/>
      <family val="2"/>
    </font>
    <font>
      <sz val="10"/>
      <color indexed="42"/>
      <name val="Segoe UI"/>
      <family val="2"/>
    </font>
    <font>
      <sz val="10"/>
      <color indexed="9"/>
      <name val="Segoe UI"/>
      <family val="2"/>
    </font>
    <font>
      <i/>
      <sz val="10"/>
      <name val="Segoe UI"/>
      <family val="2"/>
    </font>
    <font>
      <sz val="10"/>
      <color rgb="FFFF0000"/>
      <name val="Segoe UI"/>
      <family val="2"/>
    </font>
    <font>
      <sz val="10"/>
      <color theme="1"/>
      <name val="Segoe UI"/>
      <family val="2"/>
    </font>
    <font>
      <b/>
      <i/>
      <sz val="12"/>
      <name val="Segoe UI"/>
      <family val="2"/>
    </font>
    <font>
      <b/>
      <sz val="12"/>
      <color rgb="FF338BA3"/>
      <name val="Segoe UI"/>
      <family val="2"/>
    </font>
    <font>
      <b/>
      <sz val="11"/>
      <name val="Segoe UI"/>
      <family val="2"/>
    </font>
    <font>
      <b/>
      <u/>
      <sz val="12"/>
      <color theme="4"/>
      <name val="Segoe UI"/>
      <family val="2"/>
    </font>
    <font>
      <b/>
      <u/>
      <sz val="12"/>
      <color rgb="FF0070C0"/>
      <name val="Segoe UI"/>
      <family val="2"/>
    </font>
    <font>
      <b/>
      <sz val="10"/>
      <color theme="3"/>
      <name val="Segoe UI"/>
      <family val="2"/>
    </font>
    <font>
      <b/>
      <sz val="12"/>
      <color theme="3"/>
      <name val="Segoe UI"/>
      <family val="2"/>
    </font>
    <font>
      <b/>
      <sz val="14"/>
      <name val="Segoe UI"/>
      <family val="2"/>
    </font>
    <font>
      <b/>
      <sz val="12"/>
      <color theme="3"/>
      <name val="Segue UI"/>
    </font>
    <font>
      <b/>
      <i/>
      <sz val="14"/>
      <color rgb="FF0000FF"/>
      <name val="Segoe UI"/>
      <family val="2"/>
    </font>
    <font>
      <b/>
      <sz val="14"/>
      <color rgb="FF338BA3"/>
      <name val="Segoe UI"/>
      <family val="2"/>
    </font>
    <font>
      <i/>
      <sz val="9"/>
      <color rgb="FFFF0000"/>
      <name val="Segoe UI"/>
      <family val="2"/>
    </font>
    <font>
      <b/>
      <i/>
      <sz val="11"/>
      <color rgb="FFC00000"/>
      <name val="Segoe UI"/>
      <family val="2"/>
    </font>
    <font>
      <sz val="9"/>
      <color rgb="FFFF0000"/>
      <name val="Segoe UI"/>
      <family val="2"/>
    </font>
    <font>
      <b/>
      <sz val="10"/>
      <color indexed="12"/>
      <name val="Segoe UI"/>
      <family val="2"/>
    </font>
    <font>
      <b/>
      <sz val="12"/>
      <color indexed="9"/>
      <name val="Segoe UI"/>
      <family val="2"/>
    </font>
    <font>
      <b/>
      <sz val="10"/>
      <color indexed="23"/>
      <name val="Segoe UI"/>
      <family val="2"/>
    </font>
    <font>
      <sz val="10"/>
      <color indexed="23"/>
      <name val="Segoe UI"/>
      <family val="2"/>
    </font>
    <font>
      <sz val="10"/>
      <color indexed="22"/>
      <name val="Segoe UI"/>
      <family val="2"/>
    </font>
    <font>
      <b/>
      <i/>
      <sz val="10"/>
      <color indexed="23"/>
      <name val="Segoe UI"/>
      <family val="2"/>
    </font>
    <font>
      <sz val="10"/>
      <color theme="3"/>
      <name val="Segoe UI"/>
      <family val="2"/>
    </font>
    <font>
      <sz val="10"/>
      <color theme="5"/>
      <name val="Segoe UI"/>
      <family val="2"/>
    </font>
    <font>
      <b/>
      <i/>
      <sz val="10"/>
      <color theme="3"/>
      <name val="Segoe UI"/>
      <family val="2"/>
    </font>
    <font>
      <i/>
      <sz val="12"/>
      <color theme="3"/>
      <name val="Segoe UI"/>
      <family val="2"/>
    </font>
    <font>
      <i/>
      <sz val="10"/>
      <color theme="3"/>
      <name val="Segoe UI"/>
      <family val="2"/>
    </font>
    <font>
      <sz val="12"/>
      <color theme="3"/>
      <name val="Segoe UI"/>
      <family val="2"/>
    </font>
    <font>
      <b/>
      <i/>
      <sz val="12"/>
      <color theme="3"/>
      <name val="Segoe UI"/>
      <family val="2"/>
    </font>
    <font>
      <sz val="11"/>
      <color theme="3"/>
      <name val="Segoe UI"/>
      <family val="2"/>
    </font>
    <font>
      <i/>
      <sz val="9"/>
      <color theme="3"/>
      <name val="Segoe UI"/>
      <family val="2"/>
    </font>
    <font>
      <sz val="9"/>
      <color theme="3"/>
      <name val="Segoe UI"/>
      <family val="2"/>
    </font>
    <font>
      <sz val="8"/>
      <color theme="3"/>
      <name val="Segoe UI"/>
      <family val="2"/>
    </font>
    <font>
      <i/>
      <sz val="8"/>
      <color theme="3"/>
      <name val="Segoe UI"/>
      <family val="2"/>
    </font>
    <font>
      <b/>
      <sz val="12"/>
      <color theme="5" tint="-0.249977111117893"/>
      <name val="Segoe UI"/>
      <family val="2"/>
    </font>
    <font>
      <b/>
      <sz val="10"/>
      <color theme="5" tint="-0.249977111117893"/>
      <name val="Segoe UI"/>
      <family val="2"/>
    </font>
    <font>
      <b/>
      <u/>
      <sz val="12"/>
      <color theme="5" tint="-0.249977111117893"/>
      <name val="Segoe UI"/>
      <family val="2"/>
    </font>
    <font>
      <b/>
      <sz val="10"/>
      <color theme="1"/>
      <name val="Segoe UI"/>
      <family val="2"/>
    </font>
    <font>
      <b/>
      <i/>
      <sz val="10"/>
      <color theme="1"/>
      <name val="Segoe UI"/>
      <family val="2"/>
    </font>
    <font>
      <b/>
      <sz val="14"/>
      <color theme="3"/>
      <name val="Segoe UI"/>
      <family val="2"/>
    </font>
    <font>
      <sz val="10"/>
      <color indexed="8"/>
      <name val="Segoe UI"/>
      <family val="2"/>
    </font>
    <font>
      <b/>
      <sz val="11"/>
      <color theme="1"/>
      <name val="Segoe UI"/>
      <family val="2"/>
    </font>
    <font>
      <b/>
      <sz val="12"/>
      <color theme="4"/>
      <name val="Segoe UI"/>
      <family val="2"/>
    </font>
    <font>
      <b/>
      <sz val="11"/>
      <color theme="5"/>
      <name val="Arial"/>
      <family val="2"/>
    </font>
    <font>
      <sz val="10"/>
      <color theme="5"/>
      <name val="Arial"/>
      <family val="2"/>
    </font>
    <font>
      <i/>
      <sz val="10"/>
      <color theme="5"/>
      <name val="Arial"/>
      <family val="2"/>
    </font>
    <font>
      <sz val="10"/>
      <color theme="9"/>
      <name val="Segoe UI"/>
      <family val="2"/>
    </font>
    <font>
      <sz val="12"/>
      <color indexed="9"/>
      <name val="Segoe UI"/>
      <family val="2"/>
    </font>
    <font>
      <b/>
      <sz val="10"/>
      <color theme="0"/>
      <name val="Segoe UI"/>
      <family val="2"/>
    </font>
    <font>
      <sz val="11"/>
      <color theme="1" tint="0.14999847407452621"/>
      <name val="Segoe UI"/>
      <family val="2"/>
    </font>
    <font>
      <sz val="12"/>
      <color indexed="18"/>
      <name val="Segoe UI"/>
      <family val="2"/>
    </font>
    <font>
      <sz val="11"/>
      <color indexed="18"/>
      <name val="Segoe UI"/>
      <family val="2"/>
    </font>
    <font>
      <sz val="12"/>
      <color theme="1" tint="0.499984740745262"/>
      <name val="Segoe UI"/>
      <family val="2"/>
    </font>
    <font>
      <b/>
      <i/>
      <sz val="12"/>
      <color indexed="10"/>
      <name val="Segoe UI"/>
      <family val="2"/>
    </font>
    <font>
      <sz val="8"/>
      <color indexed="8"/>
      <name val="Segoe UI"/>
      <family val="2"/>
    </font>
    <font>
      <b/>
      <sz val="11"/>
      <color indexed="9"/>
      <name val="Segoe UI"/>
      <family val="2"/>
    </font>
    <font>
      <sz val="12"/>
      <color theme="6" tint="-0.499984740745262"/>
      <name val="Segoe UI"/>
      <family val="2"/>
    </font>
    <font>
      <u/>
      <sz val="11"/>
      <name val="Segoe UI"/>
      <family val="2"/>
    </font>
    <font>
      <sz val="8"/>
      <color theme="1"/>
      <name val="Segoe UI"/>
      <family val="2"/>
    </font>
    <font>
      <b/>
      <sz val="12"/>
      <color rgb="FFFF0000"/>
      <name val="Segoe UI"/>
      <family val="2"/>
    </font>
    <font>
      <sz val="10"/>
      <color theme="0" tint="-0.14999847407452621"/>
      <name val="Segoe UI"/>
      <family val="2"/>
    </font>
    <font>
      <b/>
      <sz val="16"/>
      <color theme="1"/>
      <name val="Segoe UI"/>
      <family val="2"/>
    </font>
    <font>
      <b/>
      <sz val="15"/>
      <color theme="0"/>
      <name val="Segoe UI"/>
      <family val="2"/>
    </font>
    <font>
      <b/>
      <sz val="14"/>
      <color theme="4" tint="-0.249977111117893"/>
      <name val="Segoe UI"/>
      <family val="2"/>
    </font>
    <font>
      <b/>
      <sz val="9"/>
      <color theme="1"/>
      <name val="Segoe UI"/>
      <family val="2"/>
    </font>
    <font>
      <sz val="8"/>
      <color theme="1" tint="0.34998626667073579"/>
      <name val="Segoe UI"/>
      <family val="2"/>
    </font>
    <font>
      <sz val="10"/>
      <color theme="8" tint="-0.249977111117893"/>
      <name val="Segoe UI"/>
      <family val="2"/>
    </font>
    <font>
      <b/>
      <i/>
      <sz val="11"/>
      <color theme="8" tint="-0.249977111117893"/>
      <name val="Segoe UI"/>
      <family val="2"/>
    </font>
    <font>
      <sz val="9"/>
      <color theme="8" tint="-0.249977111117893"/>
      <name val="Segoe UI"/>
      <family val="2"/>
    </font>
    <font>
      <sz val="8"/>
      <color theme="8" tint="-0.249977111117893"/>
      <name val="Segoe UI"/>
      <family val="2"/>
    </font>
    <font>
      <b/>
      <sz val="10"/>
      <color theme="1" tint="0.34998626667073579"/>
      <name val="Segoe UI"/>
      <family val="2"/>
    </font>
    <font>
      <sz val="9"/>
      <color theme="1" tint="0.34998626667073579"/>
      <name val="Segoe UI"/>
      <family val="2"/>
    </font>
    <font>
      <i/>
      <sz val="10"/>
      <color theme="1" tint="0.34998626667073579"/>
      <name val="Segoe UI"/>
      <family val="2"/>
    </font>
    <font>
      <b/>
      <sz val="16"/>
      <name val="Segoe UI"/>
      <family val="2"/>
    </font>
    <font>
      <b/>
      <sz val="14"/>
      <color theme="1"/>
      <name val="Segoe UI"/>
      <family val="2"/>
    </font>
    <font>
      <b/>
      <sz val="14"/>
      <color theme="3"/>
      <name val="Segue UI"/>
    </font>
    <font>
      <sz val="9"/>
      <color theme="1"/>
      <name val="Segoe UI"/>
      <family val="2"/>
    </font>
    <font>
      <sz val="10"/>
      <color theme="0"/>
      <name val="Arial"/>
      <family val="2"/>
    </font>
    <font>
      <b/>
      <sz val="11"/>
      <color theme="4" tint="-0.249977111117893"/>
      <name val="Segoe UI"/>
      <family val="2"/>
    </font>
    <font>
      <b/>
      <u/>
      <sz val="10"/>
      <name val="Arial"/>
      <family val="2"/>
    </font>
    <font>
      <b/>
      <sz val="11"/>
      <color theme="1"/>
      <name val="Calibri"/>
      <family val="2"/>
      <scheme val="minor"/>
    </font>
    <font>
      <sz val="11"/>
      <color theme="1"/>
      <name val="Cambria"/>
      <family val="1"/>
      <scheme val="major"/>
    </font>
    <font>
      <b/>
      <sz val="14"/>
      <color theme="1"/>
      <name val="Garamond"/>
      <family val="1"/>
    </font>
    <font>
      <b/>
      <sz val="12"/>
      <name val="Arial"/>
      <family val="2"/>
    </font>
    <font>
      <sz val="14"/>
      <name val="Arial"/>
      <family val="2"/>
    </font>
    <font>
      <sz val="12"/>
      <name val="Arial"/>
      <family val="2"/>
    </font>
    <font>
      <sz val="10"/>
      <name val="Calibri"/>
      <family val="2"/>
    </font>
    <font>
      <b/>
      <sz val="10"/>
      <color theme="0"/>
      <name val="Arial"/>
      <family val="2"/>
    </font>
    <font>
      <b/>
      <sz val="14"/>
      <name val="Arial"/>
      <family val="2"/>
    </font>
    <font>
      <b/>
      <sz val="14"/>
      <name val="Garamond"/>
      <family val="1"/>
    </font>
    <font>
      <b/>
      <sz val="9"/>
      <name val="Arial"/>
      <family val="2"/>
    </font>
    <font>
      <b/>
      <sz val="16"/>
      <name val="Arial"/>
      <family val="2"/>
    </font>
    <font>
      <b/>
      <sz val="8"/>
      <name val="Arial"/>
      <family val="2"/>
    </font>
    <font>
      <b/>
      <sz val="11"/>
      <color theme="0"/>
      <name val="Calibri"/>
      <family val="2"/>
      <scheme val="minor"/>
    </font>
    <font>
      <u/>
      <sz val="10"/>
      <color theme="10"/>
      <name val="Arial"/>
      <family val="2"/>
    </font>
    <font>
      <b/>
      <sz val="11"/>
      <color theme="2" tint="-0.499984740745262"/>
      <name val="Segoe UI"/>
      <family val="2"/>
    </font>
    <font>
      <b/>
      <sz val="10"/>
      <color theme="2" tint="-0.499984740745262"/>
      <name val="Segoe UI"/>
      <family val="2"/>
    </font>
    <font>
      <b/>
      <sz val="12"/>
      <color theme="2" tint="-0.499984740745262"/>
      <name val="Segoe UI"/>
      <family val="2"/>
    </font>
    <font>
      <u/>
      <sz val="10"/>
      <color rgb="FF0070C0"/>
      <name val="Arial"/>
      <family val="2"/>
    </font>
    <font>
      <i/>
      <sz val="10"/>
      <color theme="1"/>
      <name val="Segoe UI"/>
      <family val="2"/>
    </font>
    <font>
      <b/>
      <sz val="10"/>
      <color rgb="FF000000"/>
      <name val="Segoe UI"/>
      <family val="2"/>
    </font>
    <font>
      <sz val="10"/>
      <color rgb="FF000000"/>
      <name val="Segoe UI"/>
      <family val="2"/>
    </font>
    <font>
      <sz val="10"/>
      <color theme="1"/>
      <name val="Times New Roman"/>
      <family val="1"/>
    </font>
    <font>
      <b/>
      <sz val="11"/>
      <color rgb="FF000000"/>
      <name val="Segoe UI"/>
      <family val="2"/>
    </font>
    <font>
      <b/>
      <sz val="10"/>
      <color theme="1"/>
      <name val="Calibri"/>
      <family val="2"/>
      <scheme val="minor"/>
    </font>
    <font>
      <sz val="11"/>
      <color rgb="FF000000"/>
      <name val="Calibri"/>
      <family val="2"/>
    </font>
    <font>
      <b/>
      <sz val="10"/>
      <color rgb="FF000000"/>
      <name val="Calibri"/>
      <family val="2"/>
    </font>
    <font>
      <sz val="10"/>
      <color theme="1"/>
      <name val="Calibri"/>
      <family val="2"/>
      <scheme val="minor"/>
    </font>
    <font>
      <sz val="9"/>
      <color rgb="FF000000"/>
      <name val="Calibri"/>
      <family val="2"/>
      <scheme val="minor"/>
    </font>
    <font>
      <u/>
      <sz val="10"/>
      <color theme="2" tint="-0.249977111117893"/>
      <name val="Arial"/>
      <family val="2"/>
    </font>
    <font>
      <sz val="9"/>
      <color theme="3" tint="-0.499984740745262"/>
      <name val="Segoe UI"/>
      <family val="2"/>
    </font>
    <font>
      <i/>
      <sz val="10"/>
      <name val="Arial"/>
      <family val="2"/>
    </font>
    <font>
      <sz val="9"/>
      <color theme="1"/>
      <name val="Arial"/>
      <family val="2"/>
    </font>
    <font>
      <b/>
      <sz val="13"/>
      <color theme="4" tint="-0.249977111117893"/>
      <name val="Segoe UI"/>
      <family val="2"/>
    </font>
    <font>
      <u/>
      <sz val="11"/>
      <color theme="1"/>
      <name val="Arial"/>
      <family val="2"/>
    </font>
    <font>
      <u/>
      <sz val="11"/>
      <color theme="1"/>
      <name val="Segoe UI"/>
      <family val="2"/>
    </font>
    <font>
      <b/>
      <sz val="11"/>
      <color theme="3"/>
      <name val="Segoe UI"/>
      <family val="2"/>
    </font>
    <font>
      <b/>
      <sz val="13"/>
      <color rgb="FF366092"/>
      <name val="Segoe UI"/>
      <family val="2"/>
    </font>
    <font>
      <b/>
      <sz val="12"/>
      <color rgb="FF366092"/>
      <name val="Segoe UI"/>
      <family val="2"/>
    </font>
    <font>
      <sz val="11"/>
      <color theme="1"/>
      <name val="Calibri"/>
      <family val="2"/>
    </font>
    <font>
      <b/>
      <sz val="10"/>
      <color theme="1"/>
      <name val="Arial"/>
      <family val="2"/>
    </font>
    <font>
      <b/>
      <sz val="10"/>
      <color rgb="FFFF0000"/>
      <name val="Segoe UI"/>
      <family val="2"/>
    </font>
    <font>
      <b/>
      <i/>
      <sz val="8"/>
      <color indexed="81"/>
      <name val="Tahoma"/>
      <family val="2"/>
    </font>
    <font>
      <i/>
      <sz val="12"/>
      <name val="Segoe UI"/>
      <family val="2"/>
    </font>
    <font>
      <i/>
      <sz val="11"/>
      <color theme="1"/>
      <name val="Segoe UI"/>
      <family val="2"/>
    </font>
    <font>
      <sz val="12"/>
      <color theme="0"/>
      <name val="Segoe UI"/>
      <family val="2"/>
    </font>
    <font>
      <b/>
      <sz val="12"/>
      <color theme="0"/>
      <name val="Segoe UI"/>
      <family val="2"/>
    </font>
    <font>
      <u/>
      <sz val="11"/>
      <color theme="4"/>
      <name val="Segoe UI"/>
      <family val="2"/>
    </font>
    <font>
      <sz val="14"/>
      <color theme="3"/>
      <name val="Segoe UI"/>
      <family val="2"/>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9"/>
      </patternFill>
    </fill>
    <fill>
      <patternFill patternType="solid">
        <fgColor indexed="22"/>
      </patternFill>
    </fill>
    <fill>
      <patternFill patternType="solid">
        <fgColor indexed="55"/>
      </patternFill>
    </fill>
    <fill>
      <patternFill patternType="solid">
        <fgColor indexed="46"/>
        <bgColor indexed="64"/>
      </patternFill>
    </fill>
    <fill>
      <patternFill patternType="solid">
        <fgColor indexed="44"/>
        <bgColor indexed="15"/>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15"/>
        <bgColor indexed="64"/>
      </patternFill>
    </fill>
    <fill>
      <patternFill patternType="mediumGray">
        <fgColor indexed="15"/>
        <bgColor indexed="15"/>
      </patternFill>
    </fill>
    <fill>
      <patternFill patternType="solid">
        <fgColor indexed="2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rgb="FFD8E4BC"/>
        <bgColor indexed="64"/>
      </patternFill>
    </fill>
    <fill>
      <patternFill patternType="solid">
        <fgColor rgb="FF92CDDC"/>
        <bgColor indexed="64"/>
      </patternFill>
    </fill>
    <fill>
      <patternFill patternType="solid">
        <fgColor rgb="FF4BACC6"/>
        <bgColor indexed="64"/>
      </patternFill>
    </fill>
    <fill>
      <patternFill patternType="solid">
        <fgColor rgb="FFFFFFEF"/>
        <bgColor indexed="64"/>
      </patternFill>
    </fill>
    <fill>
      <patternFill patternType="solid">
        <fgColor rgb="FFCDC3DB"/>
        <bgColor indexed="64"/>
      </patternFill>
    </fill>
    <fill>
      <patternFill patternType="solid">
        <fgColor rgb="FFFFFFC9"/>
        <bgColor indexed="64"/>
      </patternFill>
    </fill>
    <fill>
      <patternFill patternType="solid">
        <fgColor theme="6" tint="0.79998168889431442"/>
        <bgColor indexed="64"/>
      </patternFill>
    </fill>
    <fill>
      <patternFill patternType="solid">
        <fgColor theme="3"/>
        <bgColor indexed="64"/>
      </patternFill>
    </fill>
    <fill>
      <patternFill patternType="solid">
        <fgColor theme="6"/>
        <bgColor indexed="64"/>
      </patternFill>
    </fill>
    <fill>
      <patternFill patternType="solid">
        <fgColor rgb="FFFFFF00"/>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3" tint="0.79998168889431442"/>
        <bgColor indexed="64"/>
      </patternFill>
    </fill>
    <fill>
      <patternFill patternType="solid">
        <fgColor theme="4"/>
        <bgColor indexed="64"/>
      </patternFill>
    </fill>
    <fill>
      <patternFill patternType="solid">
        <fgColor theme="2" tint="0.79998168889431442"/>
        <bgColor indexed="64"/>
      </patternFill>
    </fill>
    <fill>
      <patternFill patternType="solid">
        <fgColor theme="4" tint="0.79998168889431442"/>
        <bgColor indexed="64"/>
      </patternFill>
    </fill>
    <fill>
      <patternFill patternType="solid">
        <fgColor theme="0" tint="-0.34998626667073579"/>
        <bgColor rgb="FF000000"/>
      </patternFill>
    </fill>
    <fill>
      <patternFill patternType="solid">
        <fgColor theme="0"/>
        <bgColor rgb="FF000000"/>
      </patternFill>
    </fill>
    <fill>
      <patternFill patternType="solid">
        <fgColor rgb="FFCAE6C0"/>
        <bgColor indexed="64"/>
      </patternFill>
    </fill>
    <fill>
      <patternFill patternType="solid">
        <fgColor rgb="FFFFC000"/>
        <bgColor indexed="64"/>
      </patternFill>
    </fill>
    <fill>
      <patternFill patternType="solid">
        <fgColor rgb="FFFFFFCC"/>
        <bgColor indexed="64"/>
      </patternFill>
    </fill>
    <fill>
      <patternFill patternType="solid">
        <fgColor theme="0" tint="-0.14999847407452621"/>
        <bgColor theme="4"/>
      </patternFill>
    </fill>
    <fill>
      <patternFill patternType="solid">
        <fgColor theme="0" tint="-0.14999847407452621"/>
        <bgColor theme="4" tint="0.79998168889431442"/>
      </patternFill>
    </fill>
    <fill>
      <patternFill patternType="solid">
        <fgColor theme="0" tint="-0.14996795556505021"/>
        <bgColor indexed="64"/>
      </patternFill>
    </fill>
  </fills>
  <borders count="2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top style="thin">
        <color indexed="62"/>
      </top>
      <bottom style="double">
        <color indexed="62"/>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right/>
      <top/>
      <bottom style="double">
        <color indexed="64"/>
      </bottom>
      <diagonal/>
    </border>
    <border>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auto="1"/>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thin">
        <color auto="1"/>
      </bottom>
      <diagonal/>
    </border>
    <border>
      <left style="double">
        <color indexed="64"/>
      </left>
      <right style="hair">
        <color indexed="64"/>
      </right>
      <top style="hair">
        <color indexed="64"/>
      </top>
      <bottom style="hair">
        <color indexed="64"/>
      </bottom>
      <diagonal/>
    </border>
    <border>
      <left/>
      <right/>
      <top style="thick">
        <color theme="4"/>
      </top>
      <bottom/>
      <diagonal/>
    </border>
    <border>
      <left/>
      <right/>
      <top style="thin">
        <color indexed="64"/>
      </top>
      <bottom style="thick">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ck">
        <color indexed="64"/>
      </right>
      <top/>
      <bottom/>
      <diagonal/>
    </border>
    <border>
      <left/>
      <right/>
      <top/>
      <bottom style="medium">
        <color auto="1"/>
      </bottom>
      <diagonal/>
    </border>
    <border>
      <left style="medium">
        <color indexed="64"/>
      </left>
      <right/>
      <top/>
      <bottom style="medium">
        <color auto="1"/>
      </bottom>
      <diagonal/>
    </border>
    <border>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double">
        <color auto="1"/>
      </left>
      <right/>
      <top style="thin">
        <color indexed="64"/>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indexed="64"/>
      </right>
      <top style="double">
        <color indexed="64"/>
      </top>
      <bottom style="thin">
        <color auto="1"/>
      </bottom>
      <diagonal/>
    </border>
    <border>
      <left style="double">
        <color indexed="64"/>
      </left>
      <right/>
      <top style="double">
        <color indexed="64"/>
      </top>
      <bottom style="thin">
        <color auto="1"/>
      </bottom>
      <diagonal/>
    </border>
    <border>
      <left/>
      <right/>
      <top style="hair">
        <color indexed="64"/>
      </top>
      <bottom/>
      <diagonal/>
    </border>
    <border>
      <left/>
      <right style="hair">
        <color indexed="64"/>
      </right>
      <top style="hair">
        <color indexed="64"/>
      </top>
      <bottom/>
      <diagonal/>
    </border>
    <border>
      <left/>
      <right/>
      <top style="thin">
        <color auto="1"/>
      </top>
      <bottom/>
      <diagonal/>
    </border>
    <border>
      <left/>
      <right style="thin">
        <color indexed="64"/>
      </right>
      <top/>
      <bottom style="double">
        <color indexed="64"/>
      </bottom>
      <diagonal/>
    </border>
    <border>
      <left style="double">
        <color auto="1"/>
      </left>
      <right style="thin">
        <color auto="1"/>
      </right>
      <top/>
      <bottom style="thin">
        <color auto="1"/>
      </bottom>
      <diagonal/>
    </border>
    <border>
      <left style="thin">
        <color auto="1"/>
      </left>
      <right/>
      <top style="double">
        <color auto="1"/>
      </top>
      <bottom/>
      <diagonal/>
    </border>
    <border>
      <left style="thin">
        <color indexed="64"/>
      </left>
      <right style="double">
        <color indexed="64"/>
      </right>
      <top/>
      <bottom style="double">
        <color indexed="64"/>
      </bottom>
      <diagonal/>
    </border>
    <border>
      <left style="double">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auto="1"/>
      </right>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double">
        <color auto="1"/>
      </left>
      <right style="thin">
        <color indexed="64"/>
      </right>
      <top style="thin">
        <color auto="1"/>
      </top>
      <bottom style="double">
        <color indexed="64"/>
      </bottom>
      <diagonal/>
    </border>
  </borders>
  <cellStyleXfs count="142">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36" fillId="20" borderId="0"/>
    <xf numFmtId="0" fontId="55" fillId="21" borderId="1" applyNumberFormat="0" applyAlignment="0" applyProtection="0"/>
    <xf numFmtId="0" fontId="56" fillId="22" borderId="2" applyNumberFormat="0" applyAlignment="0" applyProtection="0"/>
    <xf numFmtId="0" fontId="46" fillId="23" borderId="3">
      <alignment horizontal="center" vertical="center" wrapText="1"/>
    </xf>
    <xf numFmtId="43" fontId="30" fillId="0" borderId="0" applyFont="0" applyFill="0" applyBorder="0" applyAlignment="0" applyProtection="0"/>
    <xf numFmtId="44" fontId="30" fillId="0" borderId="0" applyFont="0" applyFill="0" applyBorder="0" applyAlignment="0" applyProtection="0"/>
    <xf numFmtId="167" fontId="33" fillId="24" borderId="3" applyNumberFormat="0" applyFont="0" applyBorder="0" applyAlignment="0">
      <alignment horizontal="left" vertical="center" wrapText="1"/>
      <protection locked="0"/>
    </xf>
    <xf numFmtId="0" fontId="57" fillId="0" borderId="0" applyNumberFormat="0" applyFill="0" applyBorder="0" applyAlignment="0" applyProtection="0"/>
    <xf numFmtId="0" fontId="30" fillId="25" borderId="4" applyNumberFormat="0" applyFont="0" applyBorder="0" applyAlignment="0">
      <alignment horizontal="center" vertical="center"/>
    </xf>
    <xf numFmtId="0" fontId="58" fillId="4" borderId="0" applyNumberFormat="0" applyBorder="0" applyAlignment="0" applyProtection="0"/>
    <xf numFmtId="0" fontId="59" fillId="0" borderId="5" applyNumberFormat="0" applyFill="0" applyAlignment="0" applyProtection="0"/>
    <xf numFmtId="0" fontId="60" fillId="0" borderId="6" applyNumberFormat="0" applyFill="0" applyAlignment="0" applyProtection="0"/>
    <xf numFmtId="0" fontId="61" fillId="0" borderId="7" applyNumberFormat="0" applyFill="0" applyAlignment="0" applyProtection="0"/>
    <xf numFmtId="0" fontId="61" fillId="0" borderId="0" applyNumberFormat="0" applyFill="0" applyBorder="0" applyAlignment="0" applyProtection="0"/>
    <xf numFmtId="0" fontId="82" fillId="0" borderId="0" applyNumberFormat="0" applyFill="0" applyBorder="0" applyAlignment="0" applyProtection="0">
      <alignment vertical="top"/>
      <protection locked="0"/>
    </xf>
    <xf numFmtId="170" fontId="52" fillId="0" borderId="8" applyFill="0" applyBorder="0">
      <alignment vertical="center"/>
      <protection locked="0"/>
    </xf>
    <xf numFmtId="0" fontId="62" fillId="7" borderId="1" applyNumberFormat="0" applyAlignment="0" applyProtection="0"/>
    <xf numFmtId="0" fontId="47" fillId="0" borderId="9" applyNumberFormat="0" applyFill="0" applyAlignment="0" applyProtection="0"/>
    <xf numFmtId="0" fontId="63" fillId="26" borderId="0" applyNumberFormat="0" applyBorder="0" applyAlignment="0" applyProtection="0"/>
    <xf numFmtId="0" fontId="30" fillId="0" borderId="0"/>
    <xf numFmtId="0" fontId="30" fillId="0" borderId="0"/>
    <xf numFmtId="0" fontId="48" fillId="27" borderId="10" applyNumberFormat="0" applyFont="0" applyAlignment="0" applyProtection="0"/>
    <xf numFmtId="0" fontId="64" fillId="21" borderId="11" applyNumberFormat="0" applyAlignment="0" applyProtection="0"/>
    <xf numFmtId="9" fontId="30" fillId="0" borderId="0" applyFont="0" applyFill="0" applyBorder="0" applyAlignment="0" applyProtection="0"/>
    <xf numFmtId="165" fontId="32" fillId="0" borderId="0"/>
    <xf numFmtId="167" fontId="35" fillId="28" borderId="12" applyNumberFormat="0" applyFont="0" applyBorder="0" applyAlignment="0">
      <alignment vertical="center"/>
      <protection locked="0"/>
    </xf>
    <xf numFmtId="5" fontId="49" fillId="25" borderId="13" applyNumberFormat="0" applyFont="0" applyBorder="0" applyAlignment="0">
      <alignment vertical="center"/>
      <protection locked="0"/>
    </xf>
    <xf numFmtId="0" fontId="45" fillId="0" borderId="14" applyBorder="0">
      <alignment horizontal="left" vertical="top" wrapText="1" indent="3"/>
      <protection locked="0"/>
    </xf>
    <xf numFmtId="0" fontId="65" fillId="0" borderId="0" applyNumberFormat="0" applyFill="0" applyBorder="0" applyAlignment="0" applyProtection="0"/>
    <xf numFmtId="0" fontId="66" fillId="0" borderId="15" applyNumberFormat="0" applyFill="0" applyAlignment="0" applyProtection="0"/>
    <xf numFmtId="2" fontId="50" fillId="29" borderId="16" applyNumberFormat="0" applyFont="0" applyBorder="0" applyAlignment="0" applyProtection="0">
      <alignment horizontal="center"/>
      <protection locked="0"/>
    </xf>
    <xf numFmtId="49" fontId="67" fillId="30" borderId="17" applyNumberFormat="0" applyFont="0" applyBorder="0" applyAlignment="0">
      <protection locked="0"/>
    </xf>
    <xf numFmtId="0" fontId="68" fillId="0" borderId="0" applyNumberFormat="0" applyFill="0" applyBorder="0" applyAlignment="0" applyProtection="0"/>
    <xf numFmtId="0" fontId="34" fillId="0" borderId="0"/>
    <xf numFmtId="0" fontId="29" fillId="0" borderId="0"/>
    <xf numFmtId="43" fontId="30" fillId="0" borderId="0" applyFont="0" applyFill="0" applyBorder="0" applyAlignment="0" applyProtection="0"/>
    <xf numFmtId="0" fontId="30" fillId="0" borderId="0"/>
    <xf numFmtId="165" fontId="30" fillId="0" borderId="0"/>
    <xf numFmtId="0" fontId="30" fillId="0" borderId="0"/>
    <xf numFmtId="0" fontId="51" fillId="0" borderId="0" applyNumberFormat="0" applyFill="0" applyBorder="0" applyAlignment="0" applyProtection="0">
      <alignment vertical="top"/>
      <protection locked="0"/>
    </xf>
    <xf numFmtId="0" fontId="30" fillId="0" borderId="0"/>
    <xf numFmtId="0" fontId="27" fillId="0" borderId="0"/>
    <xf numFmtId="0" fontId="26" fillId="0" borderId="0"/>
    <xf numFmtId="0" fontId="25" fillId="0" borderId="0"/>
    <xf numFmtId="0" fontId="24" fillId="0" borderId="0"/>
    <xf numFmtId="0" fontId="30" fillId="0" borderId="0"/>
    <xf numFmtId="0" fontId="46" fillId="23" borderId="101">
      <alignment horizontal="center" vertical="center" wrapText="1"/>
    </xf>
    <xf numFmtId="0" fontId="28" fillId="0" borderId="0"/>
    <xf numFmtId="0" fontId="23" fillId="0" borderId="0"/>
    <xf numFmtId="0" fontId="23" fillId="0" borderId="0"/>
    <xf numFmtId="0" fontId="23" fillId="0" borderId="0"/>
    <xf numFmtId="0" fontId="23" fillId="0" borderId="0"/>
    <xf numFmtId="0" fontId="22"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1" borderId="121" applyNumberFormat="0" applyAlignment="0" applyProtection="0"/>
    <xf numFmtId="0" fontId="56" fillId="22" borderId="2" applyNumberFormat="0" applyAlignment="0" applyProtection="0"/>
    <xf numFmtId="43" fontId="30" fillId="0" borderId="0" applyFont="0" applyFill="0" applyBorder="0" applyAlignment="0" applyProtection="0"/>
    <xf numFmtId="44" fontId="30"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5" applyNumberFormat="0" applyFill="0" applyAlignment="0" applyProtection="0"/>
    <xf numFmtId="0" fontId="60" fillId="0" borderId="6" applyNumberFormat="0" applyFill="0" applyAlignment="0" applyProtection="0"/>
    <xf numFmtId="0" fontId="61" fillId="0" borderId="7" applyNumberFormat="0" applyFill="0" applyAlignment="0" applyProtection="0"/>
    <xf numFmtId="0" fontId="61" fillId="0" borderId="0" applyNumberFormat="0" applyFill="0" applyBorder="0" applyAlignment="0" applyProtection="0"/>
    <xf numFmtId="0" fontId="62" fillId="7" borderId="121" applyNumberFormat="0" applyAlignment="0" applyProtection="0"/>
    <xf numFmtId="0" fontId="47" fillId="0" borderId="9" applyNumberFormat="0" applyFill="0" applyAlignment="0" applyProtection="0"/>
    <xf numFmtId="0" fontId="63" fillId="26" borderId="0" applyNumberFormat="0" applyBorder="0" applyAlignment="0" applyProtection="0"/>
    <xf numFmtId="0" fontId="19" fillId="0" borderId="0"/>
    <xf numFmtId="0" fontId="19" fillId="0" borderId="0"/>
    <xf numFmtId="0" fontId="48" fillId="27" borderId="122" applyNumberFormat="0" applyFont="0" applyAlignment="0" applyProtection="0"/>
    <xf numFmtId="0" fontId="64" fillId="21" borderId="123" applyNumberFormat="0" applyAlignment="0" applyProtection="0"/>
    <xf numFmtId="9" fontId="30" fillId="0" borderId="0" applyFont="0" applyFill="0" applyBorder="0" applyAlignment="0" applyProtection="0"/>
    <xf numFmtId="0" fontId="65" fillId="0" borderId="0" applyNumberFormat="0" applyFill="0" applyBorder="0" applyAlignment="0" applyProtection="0"/>
    <xf numFmtId="0" fontId="66" fillId="0" borderId="124" applyNumberFormat="0" applyFill="0" applyAlignment="0" applyProtection="0"/>
    <xf numFmtId="0" fontId="68" fillId="0" borderId="0" applyNumberFormat="0" applyFill="0" applyBorder="0" applyAlignment="0" applyProtection="0"/>
    <xf numFmtId="0" fontId="30" fillId="0" borderId="0"/>
    <xf numFmtId="0" fontId="43" fillId="0" borderId="0" applyNumberFormat="0" applyFill="0" applyBorder="0" applyAlignment="0" applyProtection="0">
      <alignment vertical="top"/>
      <protection locked="0"/>
    </xf>
    <xf numFmtId="0" fontId="30" fillId="0" borderId="0"/>
    <xf numFmtId="43" fontId="30" fillId="0" borderId="0" applyFont="0" applyFill="0" applyBorder="0" applyAlignment="0" applyProtection="0"/>
    <xf numFmtId="0" fontId="30" fillId="0" borderId="0"/>
    <xf numFmtId="0" fontId="30" fillId="0" borderId="0"/>
    <xf numFmtId="44" fontId="128" fillId="0" borderId="0" applyFont="0" applyFill="0" applyBorder="0" applyAlignment="0" applyProtection="0"/>
    <xf numFmtId="44" fontId="30" fillId="0" borderId="0" applyFont="0" applyFill="0" applyBorder="0" applyAlignment="0" applyProtection="0"/>
    <xf numFmtId="0" fontId="128" fillId="0" borderId="0"/>
    <xf numFmtId="0" fontId="19" fillId="0" borderId="0"/>
    <xf numFmtId="0" fontId="30" fillId="0" borderId="0"/>
    <xf numFmtId="0" fontId="221" fillId="0" borderId="0" applyNumberFormat="0" applyFill="0" applyBorder="0" applyAlignment="0" applyProtection="0"/>
    <xf numFmtId="0" fontId="128" fillId="0" borderId="0"/>
    <xf numFmtId="44" fontId="128" fillId="0" borderId="0" applyFont="0" applyFill="0" applyBorder="0" applyAlignment="0" applyProtection="0"/>
    <xf numFmtId="9" fontId="128" fillId="0" borderId="0" applyFont="0" applyFill="0" applyBorder="0" applyAlignment="0" applyProtection="0"/>
    <xf numFmtId="0" fontId="19" fillId="0" borderId="0"/>
    <xf numFmtId="9" fontId="19" fillId="0" borderId="0" applyFont="0" applyFill="0" applyBorder="0" applyAlignment="0" applyProtection="0"/>
  </cellStyleXfs>
  <cellXfs count="1926">
    <xf numFmtId="0" fontId="0" fillId="0" borderId="0" xfId="0"/>
    <xf numFmtId="0" fontId="37" fillId="0" borderId="0" xfId="0" applyFont="1"/>
    <xf numFmtId="0" fontId="31" fillId="0" borderId="0" xfId="0" applyFont="1" applyAlignment="1">
      <alignment horizontal="right"/>
    </xf>
    <xf numFmtId="0" fontId="40" fillId="0" borderId="0" xfId="0" applyFont="1" applyAlignment="1">
      <alignment horizontal="right"/>
    </xf>
    <xf numFmtId="0" fontId="69" fillId="0" borderId="0" xfId="0" applyFont="1" applyAlignment="1">
      <alignment horizontal="left"/>
    </xf>
    <xf numFmtId="0" fontId="0" fillId="39" borderId="0" xfId="0" applyFill="1"/>
    <xf numFmtId="0" fontId="30" fillId="39" borderId="0" xfId="0" applyFont="1" applyFill="1"/>
    <xf numFmtId="0" fontId="0" fillId="38" borderId="0" xfId="0" applyFill="1"/>
    <xf numFmtId="0" fontId="0" fillId="39" borderId="0" xfId="0" applyFill="1" applyProtection="1">
      <protection locked="0"/>
    </xf>
    <xf numFmtId="0" fontId="0" fillId="0" borderId="0" xfId="0" applyAlignment="1">
      <alignment horizontal="left" indent="3"/>
    </xf>
    <xf numFmtId="0" fontId="42" fillId="0" borderId="0" xfId="0" applyFont="1" applyAlignment="1">
      <alignment horizontal="right"/>
    </xf>
    <xf numFmtId="0" fontId="42" fillId="39" borderId="0" xfId="0" applyFont="1" applyFill="1" applyAlignment="1">
      <alignment horizontal="right"/>
    </xf>
    <xf numFmtId="0" fontId="30" fillId="0" borderId="0" xfId="0" quotePrefix="1" applyFont="1"/>
    <xf numFmtId="0" fontId="30" fillId="39" borderId="0" xfId="66" applyFill="1"/>
    <xf numFmtId="0" fontId="30" fillId="0" borderId="0" xfId="66"/>
    <xf numFmtId="0" fontId="27" fillId="0" borderId="0" xfId="66" applyFont="1"/>
    <xf numFmtId="0" fontId="27" fillId="0" borderId="0" xfId="67"/>
    <xf numFmtId="0" fontId="44" fillId="0" borderId="0" xfId="66" applyFont="1"/>
    <xf numFmtId="0" fontId="77" fillId="0" borderId="0" xfId="66" applyFont="1"/>
    <xf numFmtId="0" fontId="78" fillId="0" borderId="0" xfId="66" applyFont="1"/>
    <xf numFmtId="0" fontId="30" fillId="40" borderId="20" xfId="66" applyFill="1" applyBorder="1"/>
    <xf numFmtId="0" fontId="30" fillId="40" borderId="19" xfId="66" applyFill="1" applyBorder="1"/>
    <xf numFmtId="0" fontId="30" fillId="40" borderId="90" xfId="66" applyFill="1" applyBorder="1"/>
    <xf numFmtId="0" fontId="30" fillId="40" borderId="8" xfId="66" applyFill="1" applyBorder="1"/>
    <xf numFmtId="0" fontId="30" fillId="39" borderId="0" xfId="66" applyFill="1" applyAlignment="1">
      <alignment vertical="center"/>
    </xf>
    <xf numFmtId="0" fontId="30" fillId="0" borderId="0" xfId="66" applyAlignment="1">
      <alignment vertical="center"/>
    </xf>
    <xf numFmtId="0" fontId="79" fillId="41" borderId="87" xfId="66" applyFont="1" applyFill="1" applyBorder="1" applyAlignment="1">
      <alignment horizontal="center" vertical="center" wrapText="1"/>
    </xf>
    <xf numFmtId="0" fontId="79" fillId="41" borderId="19" xfId="66" applyFont="1" applyFill="1" applyBorder="1" applyAlignment="1">
      <alignment horizontal="center" vertical="center" wrapText="1"/>
    </xf>
    <xf numFmtId="0" fontId="79" fillId="41" borderId="91" xfId="66" applyFont="1" applyFill="1" applyBorder="1" applyAlignment="1">
      <alignment horizontal="center" vertical="center" wrapText="1"/>
    </xf>
    <xf numFmtId="0" fontId="79" fillId="41" borderId="8" xfId="66" applyFont="1" applyFill="1" applyBorder="1" applyAlignment="1">
      <alignment horizontal="center" vertical="center" wrapText="1"/>
    </xf>
    <xf numFmtId="171" fontId="30" fillId="0" borderId="53" xfId="66" quotePrefix="1" applyNumberFormat="1" applyBorder="1" applyAlignment="1">
      <alignment horizontal="left" wrapText="1" indent="1"/>
    </xf>
    <xf numFmtId="0" fontId="30" fillId="0" borderId="25" xfId="66" applyBorder="1" applyAlignment="1">
      <alignment wrapText="1"/>
    </xf>
    <xf numFmtId="0" fontId="31" fillId="0" borderId="83" xfId="66" quotePrefix="1" applyFont="1" applyBorder="1" applyAlignment="1">
      <alignment horizontal="left" wrapText="1" indent="1"/>
    </xf>
    <xf numFmtId="0" fontId="30" fillId="0" borderId="42" xfId="66" quotePrefix="1" applyBorder="1" applyAlignment="1">
      <alignment horizontal="left" wrapText="1" indent="1"/>
    </xf>
    <xf numFmtId="171" fontId="30" fillId="0" borderId="51" xfId="66" applyNumberFormat="1" applyBorder="1" applyAlignment="1">
      <alignment horizontal="left" wrapText="1" indent="1"/>
    </xf>
    <xf numFmtId="0" fontId="30" fillId="0" borderId="42" xfId="66" applyBorder="1" applyAlignment="1">
      <alignment horizontal="left" wrapText="1" indent="1"/>
    </xf>
    <xf numFmtId="0" fontId="31" fillId="0" borderId="67" xfId="66" applyFont="1" applyBorder="1" applyAlignment="1">
      <alignment horizontal="left" wrapText="1" indent="1"/>
    </xf>
    <xf numFmtId="0" fontId="31" fillId="0" borderId="61" xfId="66" applyFont="1" applyBorder="1" applyAlignment="1">
      <alignment horizontal="left" wrapText="1" indent="1"/>
    </xf>
    <xf numFmtId="0" fontId="30" fillId="34" borderId="0" xfId="66" applyFill="1"/>
    <xf numFmtId="0" fontId="30" fillId="0" borderId="67" xfId="66" applyBorder="1" applyAlignment="1">
      <alignment wrapText="1"/>
    </xf>
    <xf numFmtId="0" fontId="30" fillId="0" borderId="25" xfId="66" quotePrefix="1" applyBorder="1" applyAlignment="1">
      <alignment horizontal="center" wrapText="1"/>
    </xf>
    <xf numFmtId="0" fontId="37" fillId="0" borderId="25" xfId="66" quotePrefix="1" applyFont="1" applyBorder="1" applyAlignment="1">
      <alignment wrapText="1"/>
    </xf>
    <xf numFmtId="0" fontId="80" fillId="0" borderId="0" xfId="0" applyFont="1" applyAlignment="1">
      <alignment horizontal="left"/>
    </xf>
    <xf numFmtId="0" fontId="85" fillId="0" borderId="0" xfId="0" applyFont="1" applyAlignment="1">
      <alignment horizontal="left"/>
    </xf>
    <xf numFmtId="0" fontId="85" fillId="0" borderId="0" xfId="0" quotePrefix="1" applyFont="1" applyAlignment="1">
      <alignment horizontal="left"/>
    </xf>
    <xf numFmtId="0" fontId="88" fillId="0" borderId="0" xfId="0" applyFont="1"/>
    <xf numFmtId="0" fontId="45" fillId="0" borderId="0" xfId="0" applyFont="1" applyAlignment="1">
      <alignment vertical="center"/>
    </xf>
    <xf numFmtId="0" fontId="74" fillId="0" borderId="0" xfId="0" applyFont="1" applyAlignment="1">
      <alignment horizontal="left" vertical="center"/>
    </xf>
    <xf numFmtId="0" fontId="83" fillId="0" borderId="0" xfId="0" applyFont="1" applyAlignment="1">
      <alignment horizontal="left" vertical="center"/>
    </xf>
    <xf numFmtId="0" fontId="84" fillId="0" borderId="0" xfId="0" applyFont="1"/>
    <xf numFmtId="0" fontId="90" fillId="0" borderId="0" xfId="0" applyFont="1"/>
    <xf numFmtId="0" fontId="76" fillId="39" borderId="0" xfId="0" applyFont="1" applyFill="1" applyAlignment="1">
      <alignment horizontal="right"/>
    </xf>
    <xf numFmtId="0" fontId="91" fillId="0" borderId="0" xfId="0" applyFont="1" applyAlignment="1">
      <alignment horizontal="right" vertical="top"/>
    </xf>
    <xf numFmtId="0" fontId="92" fillId="0" borderId="0" xfId="0" applyFont="1"/>
    <xf numFmtId="0" fontId="72" fillId="0" borderId="0" xfId="0" applyFont="1" applyAlignment="1">
      <alignment horizontal="left"/>
    </xf>
    <xf numFmtId="0" fontId="93" fillId="0" borderId="0" xfId="0" quotePrefix="1" applyFont="1" applyAlignment="1">
      <alignment horizontal="left"/>
    </xf>
    <xf numFmtId="0" fontId="94" fillId="0" borderId="0" xfId="0" applyFont="1" applyAlignment="1">
      <alignment vertical="center"/>
    </xf>
    <xf numFmtId="0" fontId="71" fillId="0" borderId="0" xfId="0" applyFont="1" applyAlignment="1">
      <alignment horizontal="right"/>
    </xf>
    <xf numFmtId="0" fontId="45" fillId="0" borderId="0" xfId="0" applyFont="1" applyAlignment="1">
      <alignment vertical="center" wrapText="1"/>
    </xf>
    <xf numFmtId="0" fontId="89" fillId="0" borderId="0" xfId="0" quotePrefix="1" applyFont="1" applyAlignment="1">
      <alignment vertical="center" wrapText="1"/>
    </xf>
    <xf numFmtId="0" fontId="94" fillId="0" borderId="0" xfId="0" applyFont="1" applyAlignment="1">
      <alignment vertical="top"/>
    </xf>
    <xf numFmtId="0" fontId="45" fillId="0" borderId="0" xfId="0" applyFont="1" applyAlignment="1">
      <alignment vertical="top"/>
    </xf>
    <xf numFmtId="0" fontId="30" fillId="0" borderId="26" xfId="66" applyBorder="1" applyAlignment="1">
      <alignment wrapText="1"/>
    </xf>
    <xf numFmtId="0" fontId="87" fillId="0" borderId="0" xfId="0" applyFont="1" applyAlignment="1">
      <alignment vertical="top" wrapText="1"/>
    </xf>
    <xf numFmtId="0" fontId="45" fillId="0" borderId="0" xfId="0" applyFont="1" applyAlignment="1">
      <alignment vertical="top" wrapText="1"/>
    </xf>
    <xf numFmtId="0" fontId="86" fillId="43" borderId="0" xfId="0" quotePrefix="1" applyFont="1" applyFill="1" applyAlignment="1">
      <alignment horizontal="left"/>
    </xf>
    <xf numFmtId="0" fontId="89" fillId="0" borderId="92" xfId="0" quotePrefix="1" applyFont="1" applyBorder="1" applyAlignment="1">
      <alignment vertical="top"/>
    </xf>
    <xf numFmtId="0" fontId="45" fillId="0" borderId="92" xfId="0" applyFont="1" applyBorder="1" applyAlignment="1">
      <alignment vertical="top"/>
    </xf>
    <xf numFmtId="0" fontId="89" fillId="0" borderId="92" xfId="0" quotePrefix="1" applyFont="1" applyBorder="1" applyAlignment="1">
      <alignment vertical="top" wrapText="1"/>
    </xf>
    <xf numFmtId="0" fontId="45" fillId="0" borderId="92" xfId="0" applyFont="1" applyBorder="1" applyAlignment="1">
      <alignment vertical="center"/>
    </xf>
    <xf numFmtId="0" fontId="87" fillId="0" borderId="0" xfId="0" applyFont="1" applyAlignment="1">
      <alignment horizontal="left" vertical="center" wrapText="1" indent="2"/>
    </xf>
    <xf numFmtId="0" fontId="89" fillId="0" borderId="0" xfId="0" quotePrefix="1" applyFont="1" applyAlignment="1">
      <alignment horizontal="left" vertical="center" wrapText="1" indent="2"/>
    </xf>
    <xf numFmtId="0" fontId="98" fillId="0" borderId="0" xfId="0" quotePrefix="1" applyFont="1" applyAlignment="1">
      <alignment horizontal="left" vertical="center" wrapText="1" indent="2"/>
    </xf>
    <xf numFmtId="0" fontId="86" fillId="43" borderId="0" xfId="0" quotePrefix="1" applyFont="1" applyFill="1" applyAlignment="1">
      <alignment horizontal="left" vertical="center"/>
    </xf>
    <xf numFmtId="0" fontId="100" fillId="0" borderId="92" xfId="0" applyFont="1" applyBorder="1" applyAlignment="1">
      <alignment vertical="top"/>
    </xf>
    <xf numFmtId="0" fontId="100" fillId="0" borderId="23" xfId="0" applyFont="1" applyBorder="1" applyAlignment="1">
      <alignment vertical="top"/>
    </xf>
    <xf numFmtId="0" fontId="96" fillId="0" borderId="0" xfId="0" applyFont="1" applyAlignment="1">
      <alignment vertical="top"/>
    </xf>
    <xf numFmtId="0" fontId="100" fillId="0" borderId="0" xfId="0" applyFont="1" applyAlignment="1">
      <alignment vertical="top"/>
    </xf>
    <xf numFmtId="0" fontId="99" fillId="0" borderId="0" xfId="0" applyFont="1" applyAlignment="1">
      <alignment vertical="top"/>
    </xf>
    <xf numFmtId="0" fontId="30" fillId="39" borderId="0" xfId="0" quotePrefix="1" applyFont="1" applyFill="1"/>
    <xf numFmtId="171" fontId="30" fillId="0" borderId="25" xfId="66" quotePrefix="1" applyNumberFormat="1" applyBorder="1" applyAlignment="1">
      <alignment horizontal="left" wrapText="1" indent="1"/>
    </xf>
    <xf numFmtId="0" fontId="31" fillId="0" borderId="25" xfId="66" applyFont="1" applyBorder="1" applyAlignment="1">
      <alignment horizontal="left" wrapText="1" indent="1"/>
    </xf>
    <xf numFmtId="0" fontId="83" fillId="0" borderId="97" xfId="0" applyFont="1" applyBorder="1" applyAlignment="1">
      <alignment horizontal="left" vertical="center"/>
    </xf>
    <xf numFmtId="0" fontId="45" fillId="0" borderId="97" xfId="0" applyFont="1" applyBorder="1" applyAlignment="1">
      <alignment vertical="top"/>
    </xf>
    <xf numFmtId="0" fontId="87" fillId="0" borderId="97" xfId="0" applyFont="1" applyBorder="1" applyAlignment="1">
      <alignment vertical="top" wrapText="1"/>
    </xf>
    <xf numFmtId="0" fontId="45" fillId="0" borderId="97" xfId="0" applyFont="1" applyBorder="1" applyAlignment="1">
      <alignment vertical="top" wrapText="1"/>
    </xf>
    <xf numFmtId="0" fontId="40" fillId="0" borderId="97" xfId="0" applyFont="1" applyBorder="1" applyAlignment="1">
      <alignment horizontal="right"/>
    </xf>
    <xf numFmtId="0" fontId="100" fillId="0" borderId="98" xfId="0" applyFont="1" applyBorder="1" applyAlignment="1">
      <alignment vertical="top"/>
    </xf>
    <xf numFmtId="0" fontId="0" fillId="0" borderId="98" xfId="0" applyBorder="1"/>
    <xf numFmtId="0" fontId="30" fillId="0" borderId="25" xfId="66" applyBorder="1" applyAlignment="1">
      <alignment horizontal="center" wrapText="1"/>
    </xf>
    <xf numFmtId="0" fontId="30" fillId="0" borderId="42" xfId="66" quotePrefix="1" applyBorder="1" applyAlignment="1">
      <alignment horizontal="center" wrapText="1"/>
    </xf>
    <xf numFmtId="0" fontId="30" fillId="0" borderId="26" xfId="66" applyBorder="1" applyAlignment="1">
      <alignment horizontal="center" wrapText="1"/>
    </xf>
    <xf numFmtId="0" fontId="103" fillId="38" borderId="0" xfId="66" applyFont="1" applyFill="1"/>
    <xf numFmtId="0" fontId="107" fillId="38" borderId="0" xfId="66" applyFont="1" applyFill="1"/>
    <xf numFmtId="0" fontId="104" fillId="38" borderId="0" xfId="66" applyFont="1" applyFill="1"/>
    <xf numFmtId="0" fontId="109" fillId="34" borderId="0" xfId="62" applyFont="1" applyFill="1"/>
    <xf numFmtId="0" fontId="109" fillId="0" borderId="0" xfId="62" applyFont="1"/>
    <xf numFmtId="0" fontId="109" fillId="0" borderId="0" xfId="66" applyFont="1"/>
    <xf numFmtId="0" fontId="121" fillId="0" borderId="0" xfId="62" applyFont="1" applyAlignment="1">
      <alignment horizontal="right"/>
    </xf>
    <xf numFmtId="0" fontId="124" fillId="0" borderId="0" xfId="62" quotePrefix="1" applyFont="1" applyAlignment="1">
      <alignment horizontal="center"/>
    </xf>
    <xf numFmtId="0" fontId="125" fillId="0" borderId="0" xfId="62" applyFont="1"/>
    <xf numFmtId="0" fontId="128" fillId="0" borderId="0" xfId="66" applyFont="1" applyAlignment="1">
      <alignment horizontal="center" vertical="center"/>
    </xf>
    <xf numFmtId="0" fontId="105" fillId="0" borderId="0" xfId="62" applyFont="1"/>
    <xf numFmtId="0" fontId="109" fillId="0" borderId="0" xfId="66" applyFont="1" applyAlignment="1">
      <alignment horizontal="center" vertical="center"/>
    </xf>
    <xf numFmtId="0" fontId="107" fillId="0" borderId="0" xfId="62" applyFont="1" applyAlignment="1">
      <alignment horizontal="left"/>
    </xf>
    <xf numFmtId="0" fontId="109" fillId="0" borderId="0" xfId="66" applyFont="1" applyAlignment="1">
      <alignment horizontal="left" vertical="center"/>
    </xf>
    <xf numFmtId="0" fontId="109" fillId="0" borderId="0" xfId="66" applyFont="1" applyAlignment="1">
      <alignment wrapText="1"/>
    </xf>
    <xf numFmtId="0" fontId="109" fillId="38" borderId="0" xfId="66" applyFont="1" applyFill="1" applyProtection="1">
      <protection hidden="1"/>
    </xf>
    <xf numFmtId="0" fontId="106" fillId="38" borderId="0" xfId="46" applyFont="1" applyFill="1" applyProtection="1">
      <protection hidden="1"/>
    </xf>
    <xf numFmtId="0" fontId="129" fillId="38" borderId="0" xfId="66" applyFont="1" applyFill="1"/>
    <xf numFmtId="0" fontId="107" fillId="38" borderId="0" xfId="46" applyFont="1" applyFill="1" applyProtection="1">
      <protection hidden="1"/>
    </xf>
    <xf numFmtId="0" fontId="130" fillId="38" borderId="0" xfId="62" applyFont="1" applyFill="1" applyAlignment="1">
      <alignment horizontal="left"/>
    </xf>
    <xf numFmtId="0" fontId="109" fillId="32" borderId="0" xfId="66" applyFont="1" applyFill="1"/>
    <xf numFmtId="0" fontId="126" fillId="38" borderId="0" xfId="46" applyFont="1" applyFill="1" applyProtection="1">
      <protection hidden="1"/>
    </xf>
    <xf numFmtId="0" fontId="106" fillId="38" borderId="0" xfId="46" applyFont="1" applyFill="1" applyAlignment="1" applyProtection="1">
      <alignment horizontal="left"/>
      <protection hidden="1"/>
    </xf>
    <xf numFmtId="0" fontId="109" fillId="38" borderId="0" xfId="66" applyFont="1" applyFill="1"/>
    <xf numFmtId="0" fontId="103" fillId="38" borderId="0" xfId="0" applyFont="1" applyFill="1"/>
    <xf numFmtId="0" fontId="134" fillId="42" borderId="79" xfId="62" applyFont="1" applyFill="1" applyBorder="1"/>
    <xf numFmtId="0" fontId="134" fillId="42" borderId="17" xfId="62" applyFont="1" applyFill="1" applyBorder="1"/>
    <xf numFmtId="166" fontId="135" fillId="42" borderId="50" xfId="30" applyNumberFormat="1" applyFont="1" applyFill="1" applyBorder="1"/>
    <xf numFmtId="166" fontId="134" fillId="42" borderId="16" xfId="30" applyNumberFormat="1" applyFont="1" applyFill="1" applyBorder="1" applyAlignment="1">
      <alignment horizontal="center"/>
    </xf>
    <xf numFmtId="0" fontId="107" fillId="0" borderId="0" xfId="0" applyFont="1"/>
    <xf numFmtId="0" fontId="109" fillId="0" borderId="0" xfId="0" applyFont="1"/>
    <xf numFmtId="0" fontId="107" fillId="0" borderId="107" xfId="0" applyFont="1" applyBorder="1"/>
    <xf numFmtId="0" fontId="107" fillId="0" borderId="36" xfId="0" applyFont="1" applyBorder="1" applyAlignment="1">
      <alignment vertical="top"/>
    </xf>
    <xf numFmtId="0" fontId="107" fillId="0" borderId="36" xfId="0" applyFont="1" applyBorder="1"/>
    <xf numFmtId="0" fontId="107" fillId="0" borderId="0" xfId="0" applyFont="1" applyAlignment="1">
      <alignment horizontal="left" vertical="top"/>
    </xf>
    <xf numFmtId="0" fontId="107" fillId="0" borderId="0" xfId="0" applyFont="1" applyAlignment="1">
      <alignment horizontal="justify" vertical="center" wrapText="1"/>
    </xf>
    <xf numFmtId="0" fontId="114" fillId="0" borderId="0" xfId="0" applyFont="1" applyAlignment="1">
      <alignment horizontal="justify" vertical="center" wrapText="1"/>
    </xf>
    <xf numFmtId="0" fontId="136" fillId="0" borderId="0" xfId="0" applyFont="1"/>
    <xf numFmtId="0" fontId="118" fillId="0" borderId="0" xfId="0" applyFont="1"/>
    <xf numFmtId="0" fontId="118" fillId="0" borderId="0" xfId="0" applyFont="1" applyAlignment="1">
      <alignment wrapText="1"/>
    </xf>
    <xf numFmtId="0" fontId="118" fillId="0" borderId="103" xfId="0" applyFont="1" applyBorder="1" applyAlignment="1">
      <alignment horizontal="right"/>
    </xf>
    <xf numFmtId="0" fontId="138" fillId="0" borderId="0" xfId="0" applyFont="1"/>
    <xf numFmtId="0" fontId="127" fillId="0" borderId="0" xfId="0" applyFont="1"/>
    <xf numFmtId="3" fontId="140" fillId="0" borderId="0" xfId="0" applyNumberFormat="1" applyFont="1" applyAlignment="1">
      <alignment horizontal="center"/>
    </xf>
    <xf numFmtId="3" fontId="141" fillId="0" borderId="0" xfId="0" applyNumberFormat="1" applyFont="1" applyAlignment="1">
      <alignment horizontal="left"/>
    </xf>
    <xf numFmtId="0" fontId="142" fillId="0" borderId="0" xfId="0" applyFont="1" applyAlignment="1">
      <alignment horizontal="center"/>
    </xf>
    <xf numFmtId="0" fontId="113" fillId="0" borderId="0" xfId="0" applyFont="1" applyAlignment="1">
      <alignment horizontal="center"/>
    </xf>
    <xf numFmtId="0" fontId="121" fillId="0" borderId="0" xfId="0" applyFont="1" applyAlignment="1">
      <alignment horizontal="right"/>
    </xf>
    <xf numFmtId="0" fontId="120" fillId="0" borderId="0" xfId="0" applyFont="1" applyAlignment="1">
      <alignment horizontal="center"/>
    </xf>
    <xf numFmtId="166" fontId="120" fillId="0" borderId="0" xfId="0" applyNumberFormat="1" applyFont="1" applyAlignment="1">
      <alignment horizontal="center"/>
    </xf>
    <xf numFmtId="0" fontId="109" fillId="37" borderId="0" xfId="0" applyFont="1" applyFill="1"/>
    <xf numFmtId="0" fontId="149" fillId="0" borderId="0" xfId="62" applyFont="1"/>
    <xf numFmtId="0" fontId="151" fillId="0" borderId="0" xfId="62" applyFont="1"/>
    <xf numFmtId="165" fontId="152" fillId="0" borderId="0" xfId="50" applyFont="1" applyAlignment="1">
      <alignment horizontal="left"/>
    </xf>
    <xf numFmtId="0" fontId="149" fillId="0" borderId="0" xfId="66" applyFont="1"/>
    <xf numFmtId="0" fontId="149" fillId="0" borderId="0" xfId="62" applyFont="1" applyAlignment="1">
      <alignment horizontal="right"/>
    </xf>
    <xf numFmtId="0" fontId="153" fillId="0" borderId="0" xfId="62" applyFont="1" applyProtection="1">
      <protection hidden="1"/>
    </xf>
    <xf numFmtId="0" fontId="154" fillId="0" borderId="0" xfId="62" applyFont="1"/>
    <xf numFmtId="0" fontId="154" fillId="0" borderId="0" xfId="62" applyFont="1" applyAlignment="1">
      <alignment horizontal="right"/>
    </xf>
    <xf numFmtId="172" fontId="154" fillId="0" borderId="0" xfId="62" applyNumberFormat="1" applyFont="1" applyAlignment="1">
      <alignment horizontal="right"/>
    </xf>
    <xf numFmtId="0" fontId="154" fillId="0" borderId="0" xfId="62" applyFont="1" applyAlignment="1">
      <alignment wrapText="1"/>
    </xf>
    <xf numFmtId="0" fontId="135" fillId="0" borderId="0" xfId="62" applyFont="1" applyAlignment="1">
      <alignment horizontal="right"/>
    </xf>
    <xf numFmtId="0" fontId="149" fillId="0" borderId="0" xfId="66" applyFont="1" applyAlignment="1">
      <alignment horizontal="left"/>
    </xf>
    <xf numFmtId="0" fontId="155" fillId="0" borderId="0" xfId="62" applyFont="1" applyAlignment="1">
      <alignment horizontal="center"/>
    </xf>
    <xf numFmtId="0" fontId="156" fillId="0" borderId="0" xfId="62" applyFont="1" applyAlignment="1">
      <alignment horizontal="right" vertical="top"/>
    </xf>
    <xf numFmtId="0" fontId="156" fillId="0" borderId="0" xfId="62" applyFont="1" applyAlignment="1">
      <alignment vertical="top" wrapText="1"/>
    </xf>
    <xf numFmtId="0" fontId="157" fillId="0" borderId="92" xfId="62" applyFont="1" applyBorder="1" applyAlignment="1">
      <alignment horizontal="center"/>
    </xf>
    <xf numFmtId="0" fontId="158" fillId="0" borderId="92" xfId="62" applyFont="1" applyBorder="1" applyAlignment="1">
      <alignment horizontal="center"/>
    </xf>
    <xf numFmtId="0" fontId="159" fillId="0" borderId="92" xfId="62" applyFont="1" applyBorder="1" applyAlignment="1">
      <alignment horizontal="center"/>
    </xf>
    <xf numFmtId="0" fontId="160" fillId="0" borderId="0" xfId="62" applyFont="1" applyAlignment="1">
      <alignment horizontal="right"/>
    </xf>
    <xf numFmtId="0" fontId="151" fillId="0" borderId="0" xfId="62" applyFont="1" applyAlignment="1">
      <alignment horizontal="right"/>
    </xf>
    <xf numFmtId="9" fontId="160" fillId="0" borderId="92" xfId="49" applyFont="1" applyFill="1" applyBorder="1" applyAlignment="1" applyProtection="1">
      <alignment horizontal="left"/>
    </xf>
    <xf numFmtId="0" fontId="134" fillId="32" borderId="45" xfId="62" applyFont="1" applyFill="1" applyBorder="1" applyAlignment="1">
      <alignment horizontal="center" vertical="center" wrapText="1"/>
    </xf>
    <xf numFmtId="0" fontId="134" fillId="32" borderId="17" xfId="62" applyFont="1" applyFill="1" applyBorder="1" applyAlignment="1">
      <alignment horizontal="center" vertical="center" wrapText="1"/>
    </xf>
    <xf numFmtId="0" fontId="134" fillId="32" borderId="60" xfId="62" applyFont="1" applyFill="1" applyBorder="1" applyAlignment="1">
      <alignment horizontal="center" vertical="center" wrapText="1"/>
    </xf>
    <xf numFmtId="1" fontId="154" fillId="0" borderId="51" xfId="62" applyNumberFormat="1" applyFont="1" applyBorder="1" applyAlignment="1">
      <alignment horizontal="center"/>
    </xf>
    <xf numFmtId="0" fontId="154" fillId="0" borderId="25" xfId="62" applyFont="1" applyBorder="1" applyAlignment="1">
      <alignment horizontal="center"/>
    </xf>
    <xf numFmtId="3" fontId="154" fillId="0" borderId="25" xfId="62" applyNumberFormat="1" applyFont="1" applyBorder="1" applyAlignment="1">
      <alignment horizontal="right"/>
    </xf>
    <xf numFmtId="0" fontId="150" fillId="0" borderId="0" xfId="66" applyFont="1" applyAlignment="1">
      <alignment horizontal="center" vertical="center"/>
    </xf>
    <xf numFmtId="0" fontId="161" fillId="0" borderId="0" xfId="62" applyFont="1"/>
    <xf numFmtId="0" fontId="162" fillId="0" borderId="0" xfId="66" applyFont="1" applyAlignment="1">
      <alignment horizontal="center" vertical="center"/>
    </xf>
    <xf numFmtId="0" fontId="163" fillId="0" borderId="0" xfId="40" applyFont="1" applyAlignment="1" applyProtection="1">
      <alignment horizontal="left" vertical="center"/>
    </xf>
    <xf numFmtId="0" fontId="137" fillId="0" borderId="0" xfId="66" applyFont="1"/>
    <xf numFmtId="0" fontId="109" fillId="39" borderId="0" xfId="0" applyFont="1" applyFill="1"/>
    <xf numFmtId="0" fontId="137" fillId="38" borderId="0" xfId="66" applyFont="1" applyFill="1"/>
    <xf numFmtId="0" fontId="134" fillId="42" borderId="102" xfId="62" applyFont="1" applyFill="1" applyBorder="1"/>
    <xf numFmtId="0" fontId="134" fillId="42" borderId="106" xfId="62" applyFont="1" applyFill="1" applyBorder="1"/>
    <xf numFmtId="166" fontId="135" fillId="42" borderId="91" xfId="30" applyNumberFormat="1" applyFont="1" applyFill="1" applyBorder="1"/>
    <xf numFmtId="166" fontId="134" fillId="42" borderId="90" xfId="30" applyNumberFormat="1" applyFont="1" applyFill="1" applyBorder="1" applyAlignment="1">
      <alignment horizontal="center"/>
    </xf>
    <xf numFmtId="0" fontId="107" fillId="0" borderId="0" xfId="62" applyFont="1" applyAlignment="1">
      <alignment wrapText="1"/>
    </xf>
    <xf numFmtId="0" fontId="135" fillId="0" borderId="0" xfId="0" applyFont="1"/>
    <xf numFmtId="165" fontId="166" fillId="0" borderId="0" xfId="50" applyFont="1" applyAlignment="1">
      <alignment horizontal="left" vertical="center"/>
    </xf>
    <xf numFmtId="0" fontId="172" fillId="0" borderId="0" xfId="0" applyFont="1" applyAlignment="1">
      <alignment vertical="top"/>
    </xf>
    <xf numFmtId="0" fontId="171" fillId="0" borderId="0" xfId="0" applyFont="1"/>
    <xf numFmtId="0" fontId="170" fillId="0" borderId="0" xfId="0" applyFont="1" applyAlignment="1">
      <alignment vertical="top"/>
    </xf>
    <xf numFmtId="0" fontId="170" fillId="0" borderId="23" xfId="0" applyFont="1" applyBorder="1" applyAlignment="1">
      <alignment vertical="top"/>
    </xf>
    <xf numFmtId="0" fontId="170" fillId="0" borderId="98" xfId="0" applyFont="1" applyBorder="1" applyAlignment="1">
      <alignment vertical="top"/>
    </xf>
    <xf numFmtId="0" fontId="171" fillId="0" borderId="0" xfId="0" applyFont="1" applyAlignment="1">
      <alignment vertical="top"/>
    </xf>
    <xf numFmtId="0" fontId="109" fillId="34" borderId="0" xfId="0" applyFont="1" applyFill="1"/>
    <xf numFmtId="0" fontId="135" fillId="38" borderId="0" xfId="46" applyFont="1" applyFill="1" applyProtection="1">
      <protection hidden="1"/>
    </xf>
    <xf numFmtId="0" fontId="131" fillId="38" borderId="0" xfId="46" applyFont="1" applyFill="1" applyProtection="1">
      <protection locked="0"/>
    </xf>
    <xf numFmtId="0" fontId="131" fillId="38" borderId="0" xfId="46" applyFont="1" applyFill="1" applyProtection="1">
      <protection hidden="1"/>
    </xf>
    <xf numFmtId="168" fontId="21" fillId="38" borderId="0" xfId="66" applyNumberFormat="1" applyFont="1" applyFill="1" applyAlignment="1">
      <alignment horizontal="center"/>
    </xf>
    <xf numFmtId="0" fontId="109" fillId="39" borderId="0" xfId="62" applyFont="1" applyFill="1"/>
    <xf numFmtId="0" fontId="107" fillId="0" borderId="0" xfId="62" applyFont="1"/>
    <xf numFmtId="49" fontId="126" fillId="39" borderId="0" xfId="62" applyNumberFormat="1" applyFont="1" applyFill="1" applyAlignment="1">
      <alignment vertical="top"/>
    </xf>
    <xf numFmtId="0" fontId="111" fillId="39" borderId="0" xfId="62" applyFont="1" applyFill="1"/>
    <xf numFmtId="0" fontId="177" fillId="0" borderId="0" xfId="45" applyFont="1" applyAlignment="1">
      <alignment vertical="top" wrapText="1"/>
    </xf>
    <xf numFmtId="0" fontId="106" fillId="0" borderId="0" xfId="62" applyFont="1" applyAlignment="1">
      <alignment vertical="center" wrapText="1"/>
    </xf>
    <xf numFmtId="0" fontId="107" fillId="0" borderId="0" xfId="66" applyFont="1"/>
    <xf numFmtId="0" fontId="114" fillId="39" borderId="0" xfId="62" applyFont="1" applyFill="1"/>
    <xf numFmtId="0" fontId="178" fillId="0" borderId="0" xfId="45" applyFont="1" applyAlignment="1">
      <alignment vertical="center" wrapText="1"/>
    </xf>
    <xf numFmtId="0" fontId="135" fillId="0" borderId="0" xfId="66" applyFont="1"/>
    <xf numFmtId="0" fontId="131" fillId="0" borderId="0" xfId="62" applyFont="1" applyAlignment="1">
      <alignment vertical="center" wrapText="1"/>
    </xf>
    <xf numFmtId="0" fontId="131" fillId="0" borderId="0" xfId="62" applyFont="1" applyAlignment="1">
      <alignment horizontal="center" vertical="center"/>
    </xf>
    <xf numFmtId="0" fontId="114" fillId="0" borderId="0" xfId="62" applyFont="1"/>
    <xf numFmtId="0" fontId="177" fillId="0" borderId="0" xfId="45" applyFont="1" applyAlignment="1">
      <alignment horizontal="left" vertical="top" wrapText="1"/>
    </xf>
    <xf numFmtId="0" fontId="179" fillId="0" borderId="0" xfId="62" applyFont="1" applyAlignment="1">
      <alignment horizontal="right" vertical="center"/>
    </xf>
    <xf numFmtId="0" fontId="106" fillId="0" borderId="0" xfId="62" applyFont="1" applyAlignment="1">
      <alignment vertical="center"/>
    </xf>
    <xf numFmtId="0" fontId="109" fillId="0" borderId="0" xfId="62" applyFont="1" applyAlignment="1">
      <alignment vertical="center" wrapText="1"/>
    </xf>
    <xf numFmtId="0" fontId="107" fillId="39" borderId="0" xfId="66" applyFont="1" applyFill="1"/>
    <xf numFmtId="0" fontId="107" fillId="39" borderId="0" xfId="62" applyFont="1" applyFill="1"/>
    <xf numFmtId="0" fontId="177" fillId="0" borderId="0" xfId="45" applyFont="1" applyAlignment="1">
      <alignment vertical="center" wrapText="1"/>
    </xf>
    <xf numFmtId="0" fontId="112" fillId="0" borderId="0" xfId="62" applyFont="1" applyAlignment="1">
      <alignment horizontal="left" vertical="center"/>
    </xf>
    <xf numFmtId="0" fontId="107" fillId="39" borderId="0" xfId="62" applyFont="1" applyFill="1" applyAlignment="1">
      <alignment horizontal="left"/>
    </xf>
    <xf numFmtId="0" fontId="107" fillId="0" borderId="0" xfId="62" applyFont="1" applyAlignment="1">
      <alignment horizontal="left" indent="1"/>
    </xf>
    <xf numFmtId="0" fontId="107" fillId="0" borderId="0" xfId="62" applyFont="1" applyAlignment="1">
      <alignment horizontal="right" vertical="center"/>
    </xf>
    <xf numFmtId="0" fontId="113" fillId="39" borderId="0" xfId="66" applyFont="1" applyFill="1"/>
    <xf numFmtId="0" fontId="125" fillId="39" borderId="0" xfId="62" applyFont="1" applyFill="1"/>
    <xf numFmtId="0" fontId="109" fillId="39" borderId="0" xfId="66" applyFont="1" applyFill="1"/>
    <xf numFmtId="165" fontId="109" fillId="39" borderId="0" xfId="63" applyFont="1" applyFill="1" applyAlignment="1">
      <alignment horizontal="left" indent="1"/>
    </xf>
    <xf numFmtId="0" fontId="131" fillId="39" borderId="0" xfId="62" applyFont="1" applyFill="1" applyAlignment="1">
      <alignment horizontal="left" vertical="center" wrapText="1" indent="1"/>
    </xf>
    <xf numFmtId="0" fontId="109" fillId="39" borderId="0" xfId="62" applyFont="1" applyFill="1" applyAlignment="1">
      <alignment horizontal="left" vertical="center" wrapText="1" indent="1"/>
    </xf>
    <xf numFmtId="0" fontId="110" fillId="39" borderId="0" xfId="62" applyFont="1" applyFill="1" applyAlignment="1">
      <alignment vertical="center"/>
    </xf>
    <xf numFmtId="0" fontId="181" fillId="39" borderId="0" xfId="51" applyNumberFormat="1" applyFont="1" applyFill="1" applyBorder="1" applyAlignment="1" applyProtection="1">
      <alignment horizontal="left" wrapText="1" indent="1"/>
    </xf>
    <xf numFmtId="0" fontId="167" fillId="39" borderId="0" xfId="51" applyNumberFormat="1" applyFont="1" applyFill="1" applyBorder="1" applyAlignment="1" applyProtection="1">
      <alignment horizontal="center" wrapText="1"/>
    </xf>
    <xf numFmtId="165" fontId="113" fillId="39" borderId="0" xfId="51" applyNumberFormat="1" applyFont="1" applyFill="1" applyBorder="1" applyAlignment="1" applyProtection="1">
      <alignment horizontal="left" indent="1"/>
    </xf>
    <xf numFmtId="0" fontId="120" fillId="39" borderId="0" xfId="62" applyFont="1" applyFill="1" applyAlignment="1">
      <alignment horizontal="left" indent="1"/>
    </xf>
    <xf numFmtId="165" fontId="109" fillId="39" borderId="0" xfId="51" applyNumberFormat="1" applyFont="1" applyFill="1" applyBorder="1" applyAlignment="1" applyProtection="1">
      <alignment horizontal="center"/>
    </xf>
    <xf numFmtId="0" fontId="121" fillId="39" borderId="0" xfId="66" quotePrefix="1" applyFont="1" applyFill="1" applyAlignment="1" applyProtection="1">
      <alignment horizontal="right"/>
      <protection hidden="1"/>
    </xf>
    <xf numFmtId="0" fontId="167" fillId="39" borderId="0" xfId="51" applyNumberFormat="1" applyFont="1" applyFill="1" applyBorder="1" applyAlignment="1" applyProtection="1">
      <alignment horizontal="left" wrapText="1" indent="1"/>
    </xf>
    <xf numFmtId="165" fontId="109" fillId="39" borderId="0" xfId="51" applyNumberFormat="1" applyFont="1" applyFill="1" applyBorder="1" applyAlignment="1" applyProtection="1">
      <alignment horizontal="left" indent="1"/>
    </xf>
    <xf numFmtId="165" fontId="109" fillId="39" borderId="0" xfId="63" applyFont="1" applyFill="1" applyAlignment="1">
      <alignment horizontal="left"/>
    </xf>
    <xf numFmtId="165" fontId="109" fillId="39" borderId="0" xfId="63" applyFont="1" applyFill="1" applyAlignment="1">
      <alignment horizontal="left" vertical="center"/>
    </xf>
    <xf numFmtId="165" fontId="109" fillId="39" borderId="0" xfId="51" applyNumberFormat="1" applyFont="1" applyFill="1" applyBorder="1" applyAlignment="1" applyProtection="1">
      <alignment horizontal="left"/>
    </xf>
    <xf numFmtId="0" fontId="109" fillId="39" borderId="0" xfId="0" applyFont="1" applyFill="1" applyProtection="1">
      <protection locked="0"/>
    </xf>
    <xf numFmtId="176" fontId="114" fillId="25" borderId="0" xfId="0" applyNumberFormat="1" applyFont="1" applyFill="1" applyAlignment="1">
      <alignment horizontal="left"/>
    </xf>
    <xf numFmtId="0" fontId="118" fillId="0" borderId="115" xfId="0" applyFont="1" applyBorder="1" applyAlignment="1">
      <alignment horizontal="right"/>
    </xf>
    <xf numFmtId="0" fontId="103" fillId="38" borderId="0" xfId="66" applyFont="1" applyFill="1" applyAlignment="1" applyProtection="1">
      <alignment horizontal="center"/>
      <protection locked="0"/>
    </xf>
    <xf numFmtId="0" fontId="103" fillId="35" borderId="115" xfId="66" applyFont="1" applyFill="1" applyBorder="1" applyAlignment="1" applyProtection="1">
      <alignment horizontal="center"/>
      <protection locked="0"/>
    </xf>
    <xf numFmtId="0" fontId="166" fillId="0" borderId="0" xfId="0" applyFont="1" applyAlignment="1">
      <alignment horizontal="left" vertical="center" indent="3"/>
    </xf>
    <xf numFmtId="0" fontId="107" fillId="0" borderId="0" xfId="62" applyFont="1" applyAlignment="1">
      <alignment horizontal="left" vertical="top" wrapText="1"/>
    </xf>
    <xf numFmtId="0" fontId="106" fillId="0" borderId="0" xfId="62" applyFont="1" applyAlignment="1">
      <alignment vertical="top" wrapText="1"/>
    </xf>
    <xf numFmtId="0" fontId="30" fillId="38" borderId="25" xfId="66" applyFill="1" applyBorder="1" applyAlignment="1">
      <alignment wrapText="1"/>
    </xf>
    <xf numFmtId="0" fontId="30" fillId="38" borderId="25" xfId="66" applyFill="1" applyBorder="1"/>
    <xf numFmtId="0" fontId="161" fillId="0" borderId="0" xfId="0" applyFont="1" applyAlignment="1">
      <alignment vertical="center" wrapText="1"/>
    </xf>
    <xf numFmtId="14" fontId="30" fillId="38" borderId="25" xfId="66" applyNumberFormat="1" applyFill="1" applyBorder="1"/>
    <xf numFmtId="0" fontId="30" fillId="0" borderId="85" xfId="0" applyFont="1" applyBorder="1" applyAlignment="1">
      <alignment horizontal="left" vertical="top" wrapText="1"/>
    </xf>
    <xf numFmtId="0" fontId="30" fillId="38" borderId="0" xfId="66" applyFill="1"/>
    <xf numFmtId="0" fontId="143" fillId="0" borderId="49" xfId="0" applyFont="1" applyBorder="1" applyAlignment="1">
      <alignment vertical="center"/>
    </xf>
    <xf numFmtId="0" fontId="125" fillId="0" borderId="49" xfId="0" quotePrefix="1" applyFont="1" applyBorder="1" applyAlignment="1">
      <alignment horizontal="center" vertical="center"/>
    </xf>
    <xf numFmtId="0" fontId="187" fillId="39" borderId="0" xfId="62" applyFont="1" applyFill="1"/>
    <xf numFmtId="0" fontId="109" fillId="39" borderId="43" xfId="0" applyFont="1" applyFill="1" applyBorder="1" applyAlignment="1">
      <alignment horizontal="center" vertical="center" wrapText="1"/>
    </xf>
    <xf numFmtId="0" fontId="182" fillId="39" borderId="0" xfId="0" applyFont="1" applyFill="1"/>
    <xf numFmtId="0" fontId="125" fillId="39" borderId="0" xfId="0" applyFont="1" applyFill="1"/>
    <xf numFmtId="0" fontId="174" fillId="39" borderId="0" xfId="0" applyFont="1" applyFill="1"/>
    <xf numFmtId="0" fontId="110" fillId="39" borderId="0" xfId="0" applyFont="1" applyFill="1" applyAlignment="1">
      <alignment horizontal="center"/>
    </xf>
    <xf numFmtId="0" fontId="111" fillId="39" borderId="0" xfId="0" applyFont="1" applyFill="1" applyAlignment="1">
      <alignment horizontal="center"/>
    </xf>
    <xf numFmtId="9" fontId="114" fillId="39" borderId="0" xfId="49" applyFont="1" applyFill="1" applyBorder="1" applyAlignment="1">
      <alignment horizontal="right"/>
    </xf>
    <xf numFmtId="0" fontId="120" fillId="39" borderId="0" xfId="0" applyFont="1" applyFill="1" applyAlignment="1">
      <alignment horizontal="center"/>
    </xf>
    <xf numFmtId="0" fontId="109" fillId="39" borderId="0" xfId="0" applyFont="1" applyFill="1" applyAlignment="1">
      <alignment horizontal="center" wrapText="1"/>
    </xf>
    <xf numFmtId="0" fontId="144" fillId="39" borderId="0" xfId="0" applyFont="1" applyFill="1"/>
    <xf numFmtId="0" fontId="111" fillId="39" borderId="0" xfId="0" applyFont="1" applyFill="1"/>
    <xf numFmtId="0" fontId="147" fillId="39" borderId="0" xfId="0" applyFont="1" applyFill="1"/>
    <xf numFmtId="0" fontId="145" fillId="39" borderId="0" xfId="0" applyFont="1" applyFill="1"/>
    <xf numFmtId="0" fontId="146" fillId="39" borderId="0" xfId="0" applyFont="1" applyFill="1"/>
    <xf numFmtId="0" fontId="148" fillId="39" borderId="0" xfId="0" quotePrefix="1" applyFont="1" applyFill="1"/>
    <xf numFmtId="9" fontId="109" fillId="39" borderId="0" xfId="30" applyNumberFormat="1" applyFont="1" applyFill="1"/>
    <xf numFmtId="44" fontId="109" fillId="39" borderId="0" xfId="31" applyFont="1" applyFill="1"/>
    <xf numFmtId="0" fontId="106" fillId="39" borderId="0" xfId="0" applyFont="1" applyFill="1"/>
    <xf numFmtId="0" fontId="106" fillId="39" borderId="0" xfId="0" applyFont="1" applyFill="1" applyAlignment="1">
      <alignment horizontal="left" indent="1"/>
    </xf>
    <xf numFmtId="0" fontId="109" fillId="39" borderId="0" xfId="0" applyFont="1" applyFill="1" applyAlignment="1">
      <alignment horizontal="left" indent="1"/>
    </xf>
    <xf numFmtId="0" fontId="111" fillId="39" borderId="0" xfId="0" applyFont="1" applyFill="1" applyAlignment="1">
      <alignment horizontal="left" indent="1"/>
    </xf>
    <xf numFmtId="0" fontId="119" fillId="0" borderId="18" xfId="127" applyFont="1" applyBorder="1" applyAlignment="1">
      <alignment horizontal="center" wrapText="1"/>
    </xf>
    <xf numFmtId="0" fontId="119" fillId="25" borderId="18" xfId="127" applyFont="1" applyFill="1" applyBorder="1" applyAlignment="1">
      <alignment horizontal="center" vertical="center" wrapText="1"/>
    </xf>
    <xf numFmtId="0" fontId="109" fillId="31" borderId="115" xfId="127" applyFont="1" applyFill="1" applyBorder="1" applyAlignment="1">
      <alignment horizontal="center" wrapText="1"/>
    </xf>
    <xf numFmtId="0" fontId="121" fillId="25" borderId="115" xfId="127" applyFont="1" applyFill="1" applyBorder="1" applyAlignment="1">
      <alignment horizontal="center" vertical="center" wrapText="1"/>
    </xf>
    <xf numFmtId="0" fontId="109" fillId="31" borderId="115" xfId="127" applyFont="1" applyFill="1" applyBorder="1"/>
    <xf numFmtId="0" fontId="109" fillId="31" borderId="115" xfId="127" applyFont="1" applyFill="1" applyBorder="1" applyAlignment="1">
      <alignment horizontal="center"/>
    </xf>
    <xf numFmtId="166" fontId="109" fillId="0" borderId="115" xfId="128" applyNumberFormat="1" applyFont="1" applyFill="1" applyBorder="1" applyProtection="1"/>
    <xf numFmtId="0" fontId="111" fillId="31" borderId="115" xfId="127" applyFont="1" applyFill="1" applyBorder="1"/>
    <xf numFmtId="0" fontId="111" fillId="31" borderId="115" xfId="127" applyFont="1" applyFill="1" applyBorder="1" applyAlignment="1">
      <alignment horizontal="center"/>
    </xf>
    <xf numFmtId="166" fontId="111" fillId="25" borderId="115" xfId="128" applyNumberFormat="1" applyFont="1" applyFill="1" applyBorder="1" applyProtection="1"/>
    <xf numFmtId="0" fontId="109" fillId="39" borderId="0" xfId="127" applyFont="1" applyFill="1"/>
    <xf numFmtId="0" fontId="126" fillId="39" borderId="0" xfId="127" applyFont="1" applyFill="1" applyAlignment="1">
      <alignment horizontal="center" vertical="center"/>
    </xf>
    <xf numFmtId="0" fontId="111" fillId="39" borderId="86" xfId="127" applyFont="1" applyFill="1" applyBorder="1" applyAlignment="1">
      <alignment horizontal="center" vertical="center"/>
    </xf>
    <xf numFmtId="0" fontId="114" fillId="39" borderId="0" xfId="0" applyFont="1" applyFill="1" applyAlignment="1">
      <alignment horizontal="left"/>
    </xf>
    <xf numFmtId="0" fontId="111" fillId="0" borderId="48" xfId="0" applyFont="1" applyBorder="1" applyAlignment="1">
      <alignment vertical="center"/>
    </xf>
    <xf numFmtId="0" fontId="128" fillId="39" borderId="0" xfId="66" applyFont="1" applyFill="1" applyAlignment="1">
      <alignment horizontal="center" vertical="center"/>
    </xf>
    <xf numFmtId="0" fontId="109" fillId="39" borderId="0" xfId="66" applyFont="1" applyFill="1" applyAlignment="1">
      <alignment horizontal="center" vertical="center"/>
    </xf>
    <xf numFmtId="0" fontId="110" fillId="39" borderId="0" xfId="62" applyFont="1" applyFill="1"/>
    <xf numFmtId="4" fontId="109" fillId="39" borderId="0" xfId="62" applyNumberFormat="1" applyFont="1" applyFill="1"/>
    <xf numFmtId="0" fontId="120" fillId="39" borderId="0" xfId="62" applyFont="1" applyFill="1" applyAlignment="1">
      <alignment horizontal="center"/>
    </xf>
    <xf numFmtId="177" fontId="109" fillId="39" borderId="0" xfId="30" applyNumberFormat="1" applyFont="1" applyFill="1" applyAlignment="1">
      <alignment horizontal="center" wrapText="1"/>
    </xf>
    <xf numFmtId="0" fontId="109" fillId="39" borderId="0" xfId="62" applyFont="1" applyFill="1" applyAlignment="1">
      <alignment horizontal="center" wrapText="1"/>
    </xf>
    <xf numFmtId="0" fontId="105" fillId="39" borderId="0" xfId="62" applyFont="1" applyFill="1"/>
    <xf numFmtId="0" fontId="109" fillId="39" borderId="0" xfId="66" applyFont="1" applyFill="1" applyAlignment="1">
      <alignment horizontal="left" vertical="top"/>
    </xf>
    <xf numFmtId="0" fontId="120" fillId="39" borderId="0" xfId="66" applyFont="1" applyFill="1" applyAlignment="1">
      <alignment horizontal="left"/>
    </xf>
    <xf numFmtId="0" fontId="123" fillId="39" borderId="0" xfId="62" applyFont="1" applyFill="1" applyAlignment="1">
      <alignment vertical="center"/>
    </xf>
    <xf numFmtId="0" fontId="122" fillId="39" borderId="0" xfId="62" applyFont="1" applyFill="1" applyAlignment="1">
      <alignment vertical="center"/>
    </xf>
    <xf numFmtId="178" fontId="123" fillId="39" borderId="0" xfId="31" applyNumberFormat="1" applyFont="1" applyFill="1" applyBorder="1" applyAlignment="1" applyProtection="1">
      <alignment horizontal="left" vertical="center"/>
    </xf>
    <xf numFmtId="0" fontId="114" fillId="39" borderId="0" xfId="62" applyFont="1" applyFill="1" applyAlignment="1">
      <alignment vertical="center"/>
    </xf>
    <xf numFmtId="0" fontId="107" fillId="0" borderId="0" xfId="62" applyFont="1" applyAlignment="1">
      <alignment vertical="top"/>
    </xf>
    <xf numFmtId="0" fontId="18" fillId="38" borderId="0" xfId="127" applyFont="1" applyFill="1"/>
    <xf numFmtId="0" fontId="168" fillId="38" borderId="112" xfId="127" applyFont="1" applyFill="1" applyBorder="1" applyAlignment="1">
      <alignment horizontal="center" vertical="top" wrapText="1"/>
    </xf>
    <xf numFmtId="0" fontId="168" fillId="38" borderId="40" xfId="127" applyFont="1" applyFill="1" applyBorder="1" applyAlignment="1">
      <alignment vertical="center" wrapText="1"/>
    </xf>
    <xf numFmtId="0" fontId="18" fillId="45" borderId="38" xfId="127" applyFont="1" applyFill="1" applyBorder="1" applyAlignment="1" applyProtection="1">
      <alignment vertical="top" wrapText="1"/>
      <protection locked="0"/>
    </xf>
    <xf numFmtId="0" fontId="168" fillId="38" borderId="75" xfId="127" applyFont="1" applyFill="1" applyBorder="1" applyAlignment="1">
      <alignment vertical="center" wrapText="1"/>
    </xf>
    <xf numFmtId="0" fontId="18" fillId="45" borderId="74" xfId="127" applyFont="1" applyFill="1" applyBorder="1" applyAlignment="1" applyProtection="1">
      <alignment vertical="top" wrapText="1"/>
      <protection locked="0"/>
    </xf>
    <xf numFmtId="0" fontId="128" fillId="32" borderId="0" xfId="66" applyFont="1" applyFill="1"/>
    <xf numFmtId="0" fontId="103" fillId="39" borderId="0" xfId="66" applyFont="1" applyFill="1"/>
    <xf numFmtId="0" fontId="21" fillId="39" borderId="0" xfId="66" applyFont="1" applyFill="1"/>
    <xf numFmtId="0" fontId="105" fillId="39" borderId="0" xfId="66" applyFont="1" applyFill="1"/>
    <xf numFmtId="0" fontId="104" fillId="39" borderId="0" xfId="66" applyFont="1" applyFill="1" applyAlignment="1">
      <alignment horizontal="center" textRotation="90"/>
    </xf>
    <xf numFmtId="0" fontId="103" fillId="45" borderId="115" xfId="66" applyFont="1" applyFill="1" applyBorder="1" applyAlignment="1" applyProtection="1">
      <alignment horizontal="center"/>
      <protection locked="0"/>
    </xf>
    <xf numFmtId="0" fontId="103" fillId="45" borderId="103" xfId="66" applyFont="1" applyFill="1" applyBorder="1" applyAlignment="1" applyProtection="1">
      <alignment horizontal="center"/>
      <protection locked="0"/>
    </xf>
    <xf numFmtId="0" fontId="103" fillId="36" borderId="115" xfId="66" applyFont="1" applyFill="1" applyBorder="1" applyAlignment="1" applyProtection="1">
      <alignment horizontal="center"/>
      <protection locked="0"/>
    </xf>
    <xf numFmtId="1" fontId="114" fillId="0" borderId="51" xfId="0" applyNumberFormat="1" applyFont="1" applyBorder="1" applyAlignment="1">
      <alignment horizontal="center"/>
    </xf>
    <xf numFmtId="0" fontId="128" fillId="33" borderId="0" xfId="133" applyFill="1"/>
    <xf numFmtId="0" fontId="128" fillId="38" borderId="0" xfId="133" applyFill="1"/>
    <xf numFmtId="0" fontId="185" fillId="38" borderId="0" xfId="133" applyFont="1" applyFill="1" applyAlignment="1">
      <alignment horizontal="right"/>
    </xf>
    <xf numFmtId="0" fontId="188" fillId="38" borderId="0" xfId="133" applyFont="1" applyFill="1"/>
    <xf numFmtId="0" fontId="188" fillId="38" borderId="0" xfId="133" applyFont="1" applyFill="1" applyAlignment="1">
      <alignment horizontal="right"/>
    </xf>
    <xf numFmtId="0" fontId="188" fillId="45" borderId="0" xfId="133" applyFont="1" applyFill="1" applyProtection="1">
      <protection locked="0"/>
    </xf>
    <xf numFmtId="0" fontId="168" fillId="38" borderId="86" xfId="133" applyFont="1" applyFill="1" applyBorder="1" applyAlignment="1">
      <alignment horizontal="center"/>
    </xf>
    <xf numFmtId="0" fontId="168" fillId="39" borderId="86" xfId="133" applyFont="1" applyFill="1" applyBorder="1" applyAlignment="1">
      <alignment horizontal="center"/>
    </xf>
    <xf numFmtId="14" fontId="168" fillId="39" borderId="86" xfId="133" applyNumberFormat="1" applyFont="1" applyFill="1" applyBorder="1" applyAlignment="1">
      <alignment horizontal="center"/>
    </xf>
    <xf numFmtId="0" fontId="128" fillId="38" borderId="115" xfId="133" applyFill="1" applyBorder="1" applyAlignment="1">
      <alignment horizontal="center"/>
    </xf>
    <xf numFmtId="0" fontId="164" fillId="38" borderId="115" xfId="133" applyFont="1" applyFill="1" applyBorder="1" applyAlignment="1">
      <alignment horizontal="center" vertical="center"/>
    </xf>
    <xf numFmtId="0" fontId="164" fillId="38" borderId="0" xfId="133" applyFont="1" applyFill="1" applyAlignment="1">
      <alignment horizontal="center" vertical="center"/>
    </xf>
    <xf numFmtId="0" fontId="128" fillId="38" borderId="0" xfId="133" applyFill="1" applyAlignment="1">
      <alignment horizontal="left" vertical="center" wrapText="1"/>
    </xf>
    <xf numFmtId="0" fontId="128" fillId="38" borderId="115" xfId="133" applyFill="1" applyBorder="1" applyAlignment="1">
      <alignment horizontal="center" vertical="center"/>
    </xf>
    <xf numFmtId="0" fontId="128" fillId="33" borderId="0" xfId="133" applyFill="1" applyAlignment="1">
      <alignment horizontal="center"/>
    </xf>
    <xf numFmtId="0" fontId="128" fillId="38" borderId="0" xfId="133" applyFill="1" applyAlignment="1">
      <alignment horizontal="center"/>
    </xf>
    <xf numFmtId="0" fontId="164" fillId="38" borderId="115" xfId="133" applyFont="1" applyFill="1" applyBorder="1" applyAlignment="1">
      <alignment horizontal="center"/>
    </xf>
    <xf numFmtId="0" fontId="128" fillId="0" borderId="0" xfId="133" applyAlignment="1">
      <alignment horizontal="center"/>
    </xf>
    <xf numFmtId="14" fontId="128" fillId="33" borderId="0" xfId="133" applyNumberFormat="1" applyFill="1"/>
    <xf numFmtId="14" fontId="128" fillId="45" borderId="115" xfId="133" applyNumberFormat="1" applyFill="1" applyBorder="1" applyAlignment="1" applyProtection="1">
      <alignment horizontal="center" vertical="center"/>
      <protection locked="0"/>
    </xf>
    <xf numFmtId="49" fontId="128" fillId="45" borderId="115" xfId="133" applyNumberFormat="1" applyFill="1" applyBorder="1" applyAlignment="1" applyProtection="1">
      <alignment horizontal="center" vertical="center"/>
      <protection locked="0"/>
    </xf>
    <xf numFmtId="0" fontId="128" fillId="45" borderId="115" xfId="133" applyFill="1" applyBorder="1" applyAlignment="1" applyProtection="1">
      <alignment horizontal="center" vertical="center"/>
      <protection locked="0"/>
    </xf>
    <xf numFmtId="0" fontId="128" fillId="45" borderId="115" xfId="133" applyFill="1" applyBorder="1" applyAlignment="1" applyProtection="1">
      <alignment vertical="center" wrapText="1"/>
      <protection locked="0"/>
    </xf>
    <xf numFmtId="0" fontId="128" fillId="0" borderId="0" xfId="133"/>
    <xf numFmtId="0" fontId="107" fillId="39" borderId="0" xfId="0" applyFont="1" applyFill="1"/>
    <xf numFmtId="0" fontId="17" fillId="46" borderId="99" xfId="127" applyFont="1" applyFill="1" applyBorder="1" applyAlignment="1" applyProtection="1">
      <alignment horizontal="center"/>
      <protection locked="0"/>
    </xf>
    <xf numFmtId="0" fontId="17" fillId="46" borderId="44" xfId="127" applyFont="1" applyFill="1" applyBorder="1" applyAlignment="1" applyProtection="1">
      <alignment horizontal="center"/>
      <protection locked="0"/>
    </xf>
    <xf numFmtId="0" fontId="17" fillId="46" borderId="41" xfId="127" applyFont="1" applyFill="1" applyBorder="1" applyAlignment="1" applyProtection="1">
      <alignment horizontal="center"/>
      <protection locked="0"/>
    </xf>
    <xf numFmtId="0" fontId="109" fillId="38" borderId="0" xfId="62" applyFont="1" applyFill="1"/>
    <xf numFmtId="0" fontId="128" fillId="38" borderId="0" xfId="66" applyFont="1" applyFill="1" applyAlignment="1">
      <alignment horizontal="center" vertical="center"/>
    </xf>
    <xf numFmtId="0" fontId="109" fillId="38" borderId="0" xfId="66" applyFont="1" applyFill="1" applyAlignment="1">
      <alignment horizontal="center" vertical="center"/>
    </xf>
    <xf numFmtId="0" fontId="109" fillId="39" borderId="0" xfId="62" applyFont="1" applyFill="1" applyAlignment="1">
      <alignment horizontal="left"/>
    </xf>
    <xf numFmtId="0" fontId="112" fillId="39" borderId="0" xfId="62" applyFont="1" applyFill="1" applyAlignment="1">
      <alignment horizontal="right"/>
    </xf>
    <xf numFmtId="173" fontId="109" fillId="39" borderId="0" xfId="62" applyNumberFormat="1" applyFont="1" applyFill="1"/>
    <xf numFmtId="174" fontId="114" fillId="39" borderId="0" xfId="62" applyNumberFormat="1" applyFont="1" applyFill="1" applyAlignment="1">
      <alignment horizontal="left"/>
    </xf>
    <xf numFmtId="0" fontId="121" fillId="39" borderId="0" xfId="62" applyFont="1" applyFill="1" applyAlignment="1">
      <alignment horizontal="right"/>
    </xf>
    <xf numFmtId="9" fontId="121" fillId="39" borderId="0" xfId="49" applyFont="1" applyFill="1" applyBorder="1" applyAlignment="1" applyProtection="1">
      <alignment horizontal="left"/>
    </xf>
    <xf numFmtId="0" fontId="161" fillId="39" borderId="0" xfId="0" applyFont="1" applyFill="1" applyAlignment="1">
      <alignment vertical="center" wrapText="1"/>
    </xf>
    <xf numFmtId="0" fontId="135" fillId="39" borderId="0" xfId="62" applyFont="1" applyFill="1" applyAlignment="1">
      <alignment wrapText="1"/>
    </xf>
    <xf numFmtId="0" fontId="113" fillId="39" borderId="0" xfId="62" applyFont="1" applyFill="1" applyAlignment="1">
      <alignment horizontal="right" wrapText="1"/>
    </xf>
    <xf numFmtId="0" fontId="106" fillId="0" borderId="0" xfId="62" applyFont="1" applyAlignment="1">
      <alignment horizontal="left" vertical="top"/>
    </xf>
    <xf numFmtId="0" fontId="143" fillId="39" borderId="0" xfId="0" applyFont="1" applyFill="1"/>
    <xf numFmtId="0" fontId="125" fillId="39" borderId="0" xfId="0" quotePrefix="1" applyFont="1" applyFill="1" applyAlignment="1">
      <alignment horizontal="center"/>
    </xf>
    <xf numFmtId="166" fontId="111" fillId="39" borderId="0" xfId="30" applyNumberFormat="1" applyFont="1" applyFill="1" applyBorder="1"/>
    <xf numFmtId="166" fontId="110" fillId="39" borderId="0" xfId="30" applyNumberFormat="1" applyFont="1" applyFill="1" applyBorder="1" applyAlignment="1">
      <alignment horizontal="center"/>
    </xf>
    <xf numFmtId="166" fontId="111" fillId="39" borderId="0" xfId="30" applyNumberFormat="1" applyFont="1" applyFill="1" applyBorder="1" applyAlignment="1">
      <alignment horizontal="center"/>
    </xf>
    <xf numFmtId="165" fontId="139" fillId="39" borderId="0" xfId="50" applyFont="1" applyFill="1" applyAlignment="1">
      <alignment horizontal="left" vertical="center"/>
    </xf>
    <xf numFmtId="44" fontId="111" fillId="39" borderId="0" xfId="31" applyFont="1" applyFill="1" applyBorder="1" applyAlignment="1">
      <alignment horizontal="center"/>
    </xf>
    <xf numFmtId="44" fontId="111" fillId="39" borderId="0" xfId="31" applyFont="1" applyFill="1" applyBorder="1"/>
    <xf numFmtId="164" fontId="109" fillId="39" borderId="0" xfId="31" applyNumberFormat="1" applyFont="1" applyFill="1" applyBorder="1"/>
    <xf numFmtId="164" fontId="111" fillId="39" borderId="0" xfId="31" applyNumberFormat="1" applyFont="1" applyFill="1" applyBorder="1"/>
    <xf numFmtId="0" fontId="103" fillId="38" borderId="0" xfId="66" applyFont="1" applyFill="1" applyAlignment="1">
      <alignment horizontal="center"/>
    </xf>
    <xf numFmtId="0" fontId="103" fillId="38" borderId="0" xfId="66" applyFont="1" applyFill="1" applyAlignment="1">
      <alignment vertical="center"/>
    </xf>
    <xf numFmtId="3" fontId="168" fillId="38" borderId="0" xfId="127" applyNumberFormat="1" applyFont="1" applyFill="1"/>
    <xf numFmtId="164" fontId="168" fillId="38" borderId="0" xfId="31" applyNumberFormat="1" applyFont="1" applyFill="1" applyBorder="1" applyAlignment="1" applyProtection="1"/>
    <xf numFmtId="0" fontId="191" fillId="38" borderId="0" xfId="66" applyFont="1" applyFill="1" applyAlignment="1">
      <alignment horizontal="center"/>
    </xf>
    <xf numFmtId="169" fontId="168" fillId="38" borderId="0" xfId="66" applyNumberFormat="1" applyFont="1" applyFill="1" applyAlignment="1">
      <alignment horizontal="center"/>
    </xf>
    <xf numFmtId="0" fontId="168" fillId="38" borderId="0" xfId="66" applyFont="1" applyFill="1" applyAlignment="1">
      <alignment horizontal="center"/>
    </xf>
    <xf numFmtId="0" fontId="164" fillId="38" borderId="86" xfId="127" applyFont="1" applyFill="1" applyBorder="1" applyAlignment="1">
      <alignment horizontal="center"/>
    </xf>
    <xf numFmtId="3" fontId="168" fillId="38" borderId="86" xfId="127" applyNumberFormat="1" applyFont="1" applyFill="1" applyBorder="1" applyAlignment="1">
      <alignment horizontal="center"/>
    </xf>
    <xf numFmtId="0" fontId="20" fillId="38" borderId="43" xfId="66" applyFont="1" applyFill="1" applyBorder="1" applyAlignment="1">
      <alignment horizontal="center" wrapText="1"/>
    </xf>
    <xf numFmtId="0" fontId="17" fillId="46" borderId="111" xfId="127" applyFont="1" applyFill="1" applyBorder="1" applyAlignment="1" applyProtection="1">
      <alignment horizontal="center"/>
      <protection locked="0"/>
    </xf>
    <xf numFmtId="0" fontId="114" fillId="0" borderId="76" xfId="0" applyFont="1" applyBorder="1" applyAlignment="1">
      <alignment horizontal="center" vertical="center" wrapText="1"/>
    </xf>
    <xf numFmtId="0" fontId="111" fillId="32" borderId="54" xfId="0" applyFont="1" applyFill="1" applyBorder="1" applyAlignment="1">
      <alignment horizontal="center" vertical="center" wrapText="1"/>
    </xf>
    <xf numFmtId="0" fontId="111" fillId="32" borderId="50" xfId="0" applyFont="1" applyFill="1" applyBorder="1" applyAlignment="1">
      <alignment horizontal="center" vertical="center" wrapText="1"/>
    </xf>
    <xf numFmtId="0" fontId="111" fillId="32" borderId="63" xfId="0" applyFont="1" applyFill="1" applyBorder="1" applyAlignment="1">
      <alignment horizontal="center" vertical="center" wrapText="1"/>
    </xf>
    <xf numFmtId="166" fontId="131" fillId="0" borderId="49" xfId="30" applyNumberFormat="1" applyFont="1" applyFill="1" applyBorder="1" applyAlignment="1">
      <alignment vertical="center"/>
    </xf>
    <xf numFmtId="166" fontId="182" fillId="0" borderId="49" xfId="30" applyNumberFormat="1" applyFont="1" applyFill="1" applyBorder="1" applyAlignment="1">
      <alignment horizontal="center" vertical="center"/>
    </xf>
    <xf numFmtId="166" fontId="131" fillId="0" borderId="49" xfId="30" applyNumberFormat="1" applyFont="1" applyFill="1" applyBorder="1" applyAlignment="1">
      <alignment horizontal="center" vertical="center"/>
    </xf>
    <xf numFmtId="0" fontId="109" fillId="0" borderId="0" xfId="127" applyFont="1" applyAlignment="1">
      <alignment vertical="top" wrapText="1"/>
    </xf>
    <xf numFmtId="0" fontId="131" fillId="38" borderId="0" xfId="62" applyFont="1" applyFill="1" applyAlignment="1">
      <alignment vertical="center" wrapText="1"/>
    </xf>
    <xf numFmtId="0" fontId="131" fillId="38" borderId="0" xfId="62" applyFont="1" applyFill="1" applyAlignment="1">
      <alignment horizontal="center" vertical="center"/>
    </xf>
    <xf numFmtId="0" fontId="114" fillId="38" borderId="0" xfId="62" applyFont="1" applyFill="1" applyAlignment="1">
      <alignment horizontal="right"/>
    </xf>
    <xf numFmtId="0" fontId="166" fillId="0" borderId="0" xfId="62" applyFont="1" applyAlignment="1">
      <alignment horizontal="left"/>
    </xf>
    <xf numFmtId="0" fontId="107" fillId="38" borderId="0" xfId="62" applyFont="1" applyFill="1"/>
    <xf numFmtId="0" fontId="179" fillId="38" borderId="0" xfId="62" applyFont="1" applyFill="1" applyAlignment="1">
      <alignment horizontal="right" vertical="center"/>
    </xf>
    <xf numFmtId="14" fontId="30" fillId="38" borderId="25" xfId="66" quotePrefix="1" applyNumberFormat="1" applyFill="1" applyBorder="1"/>
    <xf numFmtId="14" fontId="30" fillId="38" borderId="25" xfId="66" quotePrefix="1" applyNumberFormat="1" applyFill="1" applyBorder="1" applyAlignment="1">
      <alignment vertical="top"/>
    </xf>
    <xf numFmtId="0" fontId="30" fillId="38" borderId="25" xfId="66" applyFill="1" applyBorder="1" applyAlignment="1">
      <alignment vertical="top"/>
    </xf>
    <xf numFmtId="0" fontId="30" fillId="38" borderId="25" xfId="66" applyFill="1" applyBorder="1" applyAlignment="1">
      <alignment vertical="top" wrapText="1"/>
    </xf>
    <xf numFmtId="0" fontId="111" fillId="37" borderId="0" xfId="0" applyFont="1" applyFill="1"/>
    <xf numFmtId="0" fontId="109" fillId="37" borderId="0" xfId="0" quotePrefix="1" applyFont="1" applyFill="1"/>
    <xf numFmtId="44" fontId="109" fillId="37" borderId="0" xfId="31" applyFont="1" applyFill="1"/>
    <xf numFmtId="0" fontId="109" fillId="37" borderId="92" xfId="0" applyFont="1" applyFill="1" applyBorder="1"/>
    <xf numFmtId="164" fontId="109" fillId="37" borderId="0" xfId="0" applyNumberFormat="1" applyFont="1" applyFill="1"/>
    <xf numFmtId="166" fontId="109" fillId="37" borderId="0" xfId="30" quotePrefix="1" applyNumberFormat="1" applyFont="1" applyFill="1"/>
    <xf numFmtId="44" fontId="111" fillId="37" borderId="0" xfId="0" applyNumberFormat="1" applyFont="1" applyFill="1"/>
    <xf numFmtId="0" fontId="126" fillId="37" borderId="0" xfId="0" applyFont="1" applyFill="1"/>
    <xf numFmtId="0" fontId="113" fillId="37" borderId="0" xfId="0" applyFont="1" applyFill="1"/>
    <xf numFmtId="168" fontId="111" fillId="48" borderId="0" xfId="31" applyNumberFormat="1" applyFont="1" applyFill="1"/>
    <xf numFmtId="44" fontId="111" fillId="48" borderId="0" xfId="31" applyFont="1" applyFill="1"/>
    <xf numFmtId="43" fontId="111" fillId="49" borderId="0" xfId="30" applyFont="1" applyFill="1"/>
    <xf numFmtId="0" fontId="192" fillId="37" borderId="0" xfId="0" applyFont="1" applyFill="1"/>
    <xf numFmtId="168" fontId="111" fillId="50" borderId="0" xfId="0" applyNumberFormat="1" applyFont="1" applyFill="1"/>
    <xf numFmtId="0" fontId="193" fillId="37" borderId="0" xfId="0" applyFont="1" applyFill="1"/>
    <xf numFmtId="0" fontId="109" fillId="40" borderId="0" xfId="0" applyFont="1" applyFill="1"/>
    <xf numFmtId="0" fontId="109" fillId="41" borderId="0" xfId="0" applyFont="1" applyFill="1"/>
    <xf numFmtId="0" fontId="194" fillId="37" borderId="0" xfId="0" applyFont="1" applyFill="1"/>
    <xf numFmtId="0" fontId="195" fillId="37" borderId="0" xfId="0" applyFont="1" applyFill="1"/>
    <xf numFmtId="9" fontId="195" fillId="37" borderId="0" xfId="0" applyNumberFormat="1" applyFont="1" applyFill="1"/>
    <xf numFmtId="169" fontId="195" fillId="37" borderId="0" xfId="0" applyNumberFormat="1" applyFont="1" applyFill="1"/>
    <xf numFmtId="164" fontId="195" fillId="37" borderId="0" xfId="31" applyNumberFormat="1" applyFont="1" applyFill="1"/>
    <xf numFmtId="0" fontId="196" fillId="37" borderId="0" xfId="0" applyFont="1" applyFill="1"/>
    <xf numFmtId="175" fontId="196" fillId="37" borderId="0" xfId="30" applyNumberFormat="1" applyFont="1" applyFill="1"/>
    <xf numFmtId="44" fontId="196" fillId="37" borderId="0" xfId="31" applyFont="1" applyFill="1"/>
    <xf numFmtId="44" fontId="109" fillId="37" borderId="0" xfId="0" applyNumberFormat="1" applyFont="1" applyFill="1"/>
    <xf numFmtId="2" fontId="109" fillId="37" borderId="92" xfId="0" applyNumberFormat="1" applyFont="1" applyFill="1" applyBorder="1"/>
    <xf numFmtId="0" fontId="131" fillId="37" borderId="0" xfId="0" applyFont="1" applyFill="1"/>
    <xf numFmtId="181" fontId="109" fillId="39" borderId="129" xfId="0" applyNumberFormat="1" applyFont="1" applyFill="1" applyBorder="1"/>
    <xf numFmtId="0" fontId="109" fillId="39" borderId="18" xfId="0" applyFont="1" applyFill="1" applyBorder="1"/>
    <xf numFmtId="180" fontId="109" fillId="39" borderId="129" xfId="30" applyNumberFormat="1" applyFont="1" applyFill="1" applyBorder="1"/>
    <xf numFmtId="180" fontId="109" fillId="39" borderId="34" xfId="30" applyNumberFormat="1" applyFont="1" applyFill="1" applyBorder="1"/>
    <xf numFmtId="180" fontId="109" fillId="39" borderId="18" xfId="30" applyNumberFormat="1" applyFont="1" applyFill="1" applyBorder="1"/>
    <xf numFmtId="0" fontId="109" fillId="39" borderId="34" xfId="0" applyFont="1" applyFill="1" applyBorder="1" applyAlignment="1">
      <alignment horizontal="center" wrapText="1"/>
    </xf>
    <xf numFmtId="3" fontId="149" fillId="0" borderId="0" xfId="62" applyNumberFormat="1" applyFont="1" applyAlignment="1">
      <alignment horizontal="center"/>
    </xf>
    <xf numFmtId="0" fontId="164" fillId="38" borderId="0" xfId="133" applyFont="1" applyFill="1" applyAlignment="1">
      <alignment horizontal="right"/>
    </xf>
    <xf numFmtId="0" fontId="30" fillId="38" borderId="25" xfId="66" quotePrefix="1" applyFill="1" applyBorder="1"/>
    <xf numFmtId="0" fontId="198" fillId="0" borderId="0" xfId="0" applyFont="1" applyAlignment="1">
      <alignment horizontal="right"/>
    </xf>
    <xf numFmtId="0" fontId="113" fillId="38" borderId="0" xfId="66" applyFont="1" applyFill="1" applyAlignment="1" applyProtection="1">
      <alignment horizontal="right"/>
      <protection hidden="1"/>
    </xf>
    <xf numFmtId="0" fontId="199" fillId="38" borderId="0" xfId="133" applyFont="1" applyFill="1" applyAlignment="1">
      <alignment horizontal="right"/>
    </xf>
    <xf numFmtId="168" fontId="154" fillId="0" borderId="25" xfId="62" applyNumberFormat="1" applyFont="1" applyBorder="1" applyAlignment="1">
      <alignment horizontal="right"/>
    </xf>
    <xf numFmtId="168" fontId="154" fillId="0" borderId="67" xfId="31" applyNumberFormat="1" applyFont="1" applyFill="1" applyBorder="1" applyAlignment="1">
      <alignment horizontal="right"/>
    </xf>
    <xf numFmtId="166" fontId="135" fillId="42" borderId="91" xfId="30" applyNumberFormat="1" applyFont="1" applyFill="1" applyBorder="1" applyAlignment="1">
      <alignment horizontal="right"/>
    </xf>
    <xf numFmtId="169" fontId="168" fillId="38" borderId="86" xfId="31" applyNumberFormat="1" applyFont="1" applyFill="1" applyBorder="1" applyAlignment="1" applyProtection="1">
      <alignment horizontal="center"/>
    </xf>
    <xf numFmtId="0" fontId="111" fillId="32" borderId="66" xfId="0" applyFont="1" applyFill="1" applyBorder="1" applyAlignment="1">
      <alignment horizontal="center" vertical="center" wrapText="1"/>
    </xf>
    <xf numFmtId="170" fontId="131" fillId="0" borderId="49" xfId="31" applyNumberFormat="1" applyFont="1" applyFill="1" applyBorder="1" applyAlignment="1">
      <alignment horizontal="right" vertical="center"/>
    </xf>
    <xf numFmtId="0" fontId="114" fillId="38" borderId="0" xfId="62" applyFont="1" applyFill="1"/>
    <xf numFmtId="0" fontId="109" fillId="38" borderId="0" xfId="62" applyFont="1" applyFill="1" applyAlignment="1">
      <alignment horizontal="left"/>
    </xf>
    <xf numFmtId="0" fontId="103" fillId="45" borderId="130" xfId="66" applyFont="1" applyFill="1" applyBorder="1" applyAlignment="1" applyProtection="1">
      <alignment horizontal="center"/>
      <protection locked="0"/>
    </xf>
    <xf numFmtId="0" fontId="135" fillId="39" borderId="108" xfId="62" applyFont="1" applyFill="1" applyBorder="1" applyAlignment="1">
      <alignment horizontal="center"/>
    </xf>
    <xf numFmtId="0" fontId="168" fillId="38" borderId="40" xfId="127" applyFont="1" applyFill="1" applyBorder="1" applyAlignment="1">
      <alignment horizontal="center" vertical="center" wrapText="1"/>
    </xf>
    <xf numFmtId="0" fontId="168" fillId="38" borderId="75" xfId="127" applyFont="1" applyFill="1" applyBorder="1" applyAlignment="1">
      <alignment horizontal="center" vertical="center" wrapText="1"/>
    </xf>
    <xf numFmtId="0" fontId="103" fillId="39" borderId="0" xfId="66" applyFont="1" applyFill="1" applyAlignment="1">
      <alignment horizontal="center"/>
    </xf>
    <xf numFmtId="0" fontId="15" fillId="46" borderId="99" xfId="127" applyFont="1" applyFill="1" applyBorder="1" applyAlignment="1" applyProtection="1">
      <alignment horizontal="center"/>
      <protection locked="0"/>
    </xf>
    <xf numFmtId="0" fontId="15" fillId="46" borderId="58" xfId="127" applyFont="1" applyFill="1" applyBorder="1" applyAlignment="1" applyProtection="1">
      <alignment horizontal="center"/>
      <protection locked="0"/>
    </xf>
    <xf numFmtId="0" fontId="15" fillId="46" borderId="41" xfId="127" applyFont="1" applyFill="1" applyBorder="1" applyAlignment="1" applyProtection="1">
      <alignment horizontal="center"/>
      <protection locked="0"/>
    </xf>
    <xf numFmtId="169" fontId="131" fillId="0" borderId="49" xfId="31" applyNumberFormat="1" applyFont="1" applyFill="1" applyBorder="1" applyAlignment="1">
      <alignment horizontal="right" vertical="center"/>
    </xf>
    <xf numFmtId="169" fontId="131" fillId="0" borderId="49" xfId="31" applyNumberFormat="1" applyFont="1" applyFill="1" applyBorder="1" applyAlignment="1">
      <alignment horizontal="center" vertical="center"/>
    </xf>
    <xf numFmtId="169" fontId="135" fillId="42" borderId="63" xfId="31" applyNumberFormat="1" applyFont="1" applyFill="1" applyBorder="1" applyAlignment="1">
      <alignment horizontal="right"/>
    </xf>
    <xf numFmtId="169" fontId="135" fillId="42" borderId="50" xfId="31" applyNumberFormat="1" applyFont="1" applyFill="1" applyBorder="1" applyAlignment="1">
      <alignment horizontal="right"/>
    </xf>
    <xf numFmtId="0" fontId="104" fillId="38" borderId="86" xfId="127" applyFont="1" applyFill="1" applyBorder="1" applyAlignment="1">
      <alignment horizontal="center"/>
    </xf>
    <xf numFmtId="3" fontId="104" fillId="38" borderId="86" xfId="127" applyNumberFormat="1" applyFont="1" applyFill="1" applyBorder="1" applyAlignment="1">
      <alignment horizontal="center"/>
    </xf>
    <xf numFmtId="169" fontId="104" fillId="38" borderId="86" xfId="31" applyNumberFormat="1" applyFont="1" applyFill="1" applyBorder="1" applyAlignment="1" applyProtection="1">
      <alignment horizontal="center"/>
    </xf>
    <xf numFmtId="169" fontId="135" fillId="42" borderId="88" xfId="31" applyNumberFormat="1" applyFont="1" applyFill="1" applyBorder="1" applyAlignment="1">
      <alignment horizontal="right"/>
    </xf>
    <xf numFmtId="169" fontId="135" fillId="42" borderId="91" xfId="31" applyNumberFormat="1" applyFont="1" applyFill="1" applyBorder="1" applyAlignment="1">
      <alignment horizontal="right"/>
    </xf>
    <xf numFmtId="14" fontId="135" fillId="39" borderId="18" xfId="62" applyNumberFormat="1" applyFont="1" applyFill="1" applyBorder="1" applyAlignment="1">
      <alignment horizontal="center"/>
    </xf>
    <xf numFmtId="183" fontId="114" fillId="0" borderId="127" xfId="49" quotePrefix="1" applyNumberFormat="1" applyFont="1" applyFill="1" applyBorder="1" applyAlignment="1" applyProtection="1">
      <alignment horizontal="right"/>
    </xf>
    <xf numFmtId="169" fontId="154" fillId="0" borderId="25" xfId="62" applyNumberFormat="1" applyFont="1" applyBorder="1" applyAlignment="1">
      <alignment horizontal="right"/>
    </xf>
    <xf numFmtId="169" fontId="154" fillId="0" borderId="67" xfId="31" applyNumberFormat="1" applyFont="1" applyFill="1" applyBorder="1" applyAlignment="1">
      <alignment horizontal="right"/>
    </xf>
    <xf numFmtId="0" fontId="107" fillId="0" borderId="0" xfId="66" applyFont="1" applyAlignment="1">
      <alignment wrapText="1"/>
    </xf>
    <xf numFmtId="0" fontId="202" fillId="0" borderId="0" xfId="62" applyFont="1" applyAlignment="1">
      <alignment horizontal="left"/>
    </xf>
    <xf numFmtId="0" fontId="154" fillId="0" borderId="0" xfId="66" applyFont="1"/>
    <xf numFmtId="1" fontId="107" fillId="0" borderId="51" xfId="0" applyNumberFormat="1" applyFont="1" applyBorder="1" applyAlignment="1">
      <alignment horizontal="center"/>
    </xf>
    <xf numFmtId="1" fontId="168" fillId="38" borderId="0" xfId="66" applyNumberFormat="1" applyFont="1" applyFill="1" applyAlignment="1">
      <alignment horizontal="center"/>
    </xf>
    <xf numFmtId="0" fontId="15" fillId="46" borderId="30" xfId="127" applyFont="1" applyFill="1" applyBorder="1" applyAlignment="1" applyProtection="1">
      <alignment horizontal="center"/>
      <protection locked="0"/>
    </xf>
    <xf numFmtId="0" fontId="17" fillId="46" borderId="134" xfId="127" applyFont="1" applyFill="1" applyBorder="1" applyAlignment="1" applyProtection="1">
      <alignment horizontal="center"/>
      <protection locked="0"/>
    </xf>
    <xf numFmtId="0" fontId="17" fillId="46" borderId="105" xfId="127" applyFont="1" applyFill="1" applyBorder="1" applyAlignment="1" applyProtection="1">
      <alignment horizontal="center"/>
      <protection locked="0"/>
    </xf>
    <xf numFmtId="0" fontId="17" fillId="46" borderId="41" xfId="127" applyFont="1" applyFill="1" applyBorder="1" applyProtection="1">
      <protection locked="0"/>
    </xf>
    <xf numFmtId="0" fontId="109" fillId="33" borderId="0" xfId="127" applyFont="1" applyFill="1"/>
    <xf numFmtId="0" fontId="109" fillId="0" borderId="0" xfId="127" applyFont="1"/>
    <xf numFmtId="0" fontId="109" fillId="38" borderId="0" xfId="127" applyFont="1" applyFill="1"/>
    <xf numFmtId="0" fontId="107" fillId="38" borderId="0" xfId="127" applyFont="1" applyFill="1"/>
    <xf numFmtId="0" fontId="126" fillId="0" borderId="0" xfId="62" applyFont="1"/>
    <xf numFmtId="3" fontId="153" fillId="0" borderId="0" xfId="62" applyNumberFormat="1" applyFont="1"/>
    <xf numFmtId="0" fontId="109" fillId="47" borderId="0" xfId="127" applyFont="1" applyFill="1"/>
    <xf numFmtId="0" fontId="189" fillId="47" borderId="0" xfId="127" applyFont="1" applyFill="1"/>
    <xf numFmtId="0" fontId="173" fillId="47" borderId="0" xfId="127" applyFont="1" applyFill="1"/>
    <xf numFmtId="0" fontId="109" fillId="38" borderId="0" xfId="127" applyFont="1" applyFill="1" applyAlignment="1">
      <alignment vertical="top"/>
    </xf>
    <xf numFmtId="0" fontId="109" fillId="38" borderId="0" xfId="127" applyFont="1" applyFill="1" applyAlignment="1">
      <alignment horizontal="right"/>
    </xf>
    <xf numFmtId="0" fontId="109" fillId="38" borderId="0" xfId="127" applyFont="1" applyFill="1" applyAlignment="1">
      <alignment wrapText="1"/>
    </xf>
    <xf numFmtId="0" fontId="111" fillId="38" borderId="0" xfId="127" applyFont="1" applyFill="1"/>
    <xf numFmtId="0" fontId="113" fillId="38" borderId="0" xfId="127" applyFont="1" applyFill="1" applyAlignment="1">
      <alignment horizontal="right"/>
    </xf>
    <xf numFmtId="14" fontId="135" fillId="39" borderId="129" xfId="62" applyNumberFormat="1" applyFont="1" applyFill="1" applyBorder="1" applyAlignment="1">
      <alignment horizontal="center"/>
    </xf>
    <xf numFmtId="0" fontId="135" fillId="38" borderId="0" xfId="66" applyFont="1" applyFill="1"/>
    <xf numFmtId="0" fontId="166" fillId="38" borderId="0" xfId="62" applyFont="1" applyFill="1" applyAlignment="1">
      <alignment horizontal="left"/>
    </xf>
    <xf numFmtId="0" fontId="111" fillId="0" borderId="0" xfId="0" applyFont="1" applyAlignment="1">
      <alignment vertical="center"/>
    </xf>
    <xf numFmtId="0" fontId="143" fillId="0" borderId="0" xfId="0" applyFont="1" applyAlignment="1">
      <alignment vertical="center"/>
    </xf>
    <xf numFmtId="0" fontId="125" fillId="0" borderId="0" xfId="0" quotePrefix="1" applyFont="1" applyAlignment="1">
      <alignment horizontal="center" vertical="center"/>
    </xf>
    <xf numFmtId="166" fontId="131" fillId="0" borderId="0" xfId="30" applyNumberFormat="1" applyFont="1" applyFill="1" applyBorder="1" applyAlignment="1">
      <alignment vertical="center"/>
    </xf>
    <xf numFmtId="166" fontId="182" fillId="0" borderId="0" xfId="30" applyNumberFormat="1" applyFont="1" applyFill="1" applyBorder="1" applyAlignment="1">
      <alignment horizontal="center" vertical="center"/>
    </xf>
    <xf numFmtId="166" fontId="131" fillId="0" borderId="0" xfId="30" applyNumberFormat="1" applyFont="1" applyFill="1" applyBorder="1" applyAlignment="1">
      <alignment horizontal="center" vertical="center"/>
    </xf>
    <xf numFmtId="169" fontId="131" fillId="0" borderId="0" xfId="31" applyNumberFormat="1" applyFont="1" applyFill="1" applyBorder="1" applyAlignment="1">
      <alignment horizontal="right" vertical="center"/>
    </xf>
    <xf numFmtId="169" fontId="131" fillId="0" borderId="0" xfId="31" applyNumberFormat="1" applyFont="1" applyFill="1" applyBorder="1" applyAlignment="1">
      <alignment horizontal="center" vertical="center"/>
    </xf>
    <xf numFmtId="170" fontId="131" fillId="0" borderId="0" xfId="31" applyNumberFormat="1" applyFont="1" applyFill="1" applyBorder="1" applyAlignment="1">
      <alignment horizontal="right" vertical="center"/>
    </xf>
    <xf numFmtId="0" fontId="111" fillId="31" borderId="0" xfId="127" applyFont="1" applyFill="1"/>
    <xf numFmtId="0" fontId="111" fillId="31" borderId="0" xfId="127" applyFont="1" applyFill="1" applyAlignment="1">
      <alignment horizontal="center"/>
    </xf>
    <xf numFmtId="166" fontId="111" fillId="25" borderId="0" xfId="128" applyNumberFormat="1" applyFont="1" applyFill="1" applyBorder="1" applyProtection="1"/>
    <xf numFmtId="166" fontId="120" fillId="0" borderId="0" xfId="30" applyNumberFormat="1" applyFont="1" applyFill="1" applyBorder="1" applyAlignment="1">
      <alignment horizontal="right" vertical="center"/>
    </xf>
    <xf numFmtId="0" fontId="0" fillId="0" borderId="0" xfId="0" applyAlignment="1">
      <alignment horizontal="right" vertical="top"/>
    </xf>
    <xf numFmtId="0" fontId="158" fillId="0" borderId="0" xfId="66" applyFont="1" applyAlignment="1">
      <alignment horizontal="right" vertical="top"/>
    </xf>
    <xf numFmtId="0" fontId="113" fillId="38" borderId="0" xfId="66" applyFont="1" applyFill="1" applyAlignment="1" applyProtection="1">
      <alignment horizontal="right" vertical="top"/>
      <protection hidden="1"/>
    </xf>
    <xf numFmtId="0" fontId="109" fillId="39" borderId="34" xfId="30" applyNumberFormat="1" applyFont="1" applyFill="1" applyBorder="1"/>
    <xf numFmtId="169" fontId="107" fillId="0" borderId="25" xfId="31" applyNumberFormat="1" applyFont="1" applyFill="1" applyBorder="1" applyAlignment="1">
      <alignment horizontal="center"/>
    </xf>
    <xf numFmtId="0" fontId="109" fillId="39" borderId="130" xfId="0" applyFont="1" applyFill="1" applyBorder="1"/>
    <xf numFmtId="0" fontId="145" fillId="39" borderId="130" xfId="0" applyFont="1" applyFill="1" applyBorder="1"/>
    <xf numFmtId="0" fontId="109" fillId="39" borderId="130" xfId="0" applyFont="1" applyFill="1" applyBorder="1" applyAlignment="1">
      <alignment wrapText="1"/>
    </xf>
    <xf numFmtId="0" fontId="145" fillId="39" borderId="130" xfId="0" applyFont="1" applyFill="1" applyBorder="1" applyAlignment="1">
      <alignment wrapText="1"/>
    </xf>
    <xf numFmtId="44" fontId="109" fillId="39" borderId="130" xfId="31" applyFont="1" applyFill="1" applyBorder="1"/>
    <xf numFmtId="0" fontId="109" fillId="39" borderId="0" xfId="0" applyFont="1" applyFill="1" applyAlignment="1">
      <alignment wrapText="1"/>
    </xf>
    <xf numFmtId="0" fontId="109" fillId="39" borderId="102" xfId="0" applyFont="1" applyFill="1" applyBorder="1" applyAlignment="1">
      <alignment wrapText="1"/>
    </xf>
    <xf numFmtId="0" fontId="109" fillId="39" borderId="131" xfId="0" applyFont="1" applyFill="1" applyBorder="1" applyAlignment="1">
      <alignment wrapText="1"/>
    </xf>
    <xf numFmtId="0" fontId="109" fillId="39" borderId="104" xfId="0" applyFont="1" applyFill="1" applyBorder="1" applyAlignment="1">
      <alignment wrapText="1"/>
    </xf>
    <xf numFmtId="0" fontId="30" fillId="0" borderId="0" xfId="0" applyFont="1"/>
    <xf numFmtId="0" fontId="114" fillId="0" borderId="0" xfId="0" applyFont="1"/>
    <xf numFmtId="170" fontId="107" fillId="44" borderId="4" xfId="31" applyNumberFormat="1" applyFont="1" applyFill="1" applyBorder="1" applyAlignment="1" applyProtection="1">
      <alignment horizontal="right"/>
      <protection locked="0"/>
    </xf>
    <xf numFmtId="166" fontId="107" fillId="44" borderId="67" xfId="30" applyNumberFormat="1" applyFont="1" applyFill="1" applyBorder="1" applyProtection="1">
      <protection locked="0"/>
    </xf>
    <xf numFmtId="0" fontId="107" fillId="44" borderId="25" xfId="0" applyFont="1" applyFill="1" applyBorder="1" applyAlignment="1" applyProtection="1">
      <alignment horizontal="center"/>
      <protection locked="0"/>
    </xf>
    <xf numFmtId="166" fontId="107" fillId="44" borderId="25" xfId="30" applyNumberFormat="1" applyFont="1" applyFill="1" applyBorder="1" applyProtection="1">
      <protection locked="0"/>
    </xf>
    <xf numFmtId="166" fontId="107" fillId="44" borderId="25" xfId="30" applyNumberFormat="1" applyFont="1" applyFill="1" applyBorder="1" applyAlignment="1" applyProtection="1">
      <alignment horizontal="center"/>
      <protection locked="0"/>
    </xf>
    <xf numFmtId="169" fontId="107" fillId="44" borderId="25" xfId="31" applyNumberFormat="1" applyFont="1" applyFill="1" applyBorder="1" applyAlignment="1" applyProtection="1">
      <alignment horizontal="right"/>
      <protection locked="0"/>
    </xf>
    <xf numFmtId="169" fontId="107" fillId="44" borderId="25" xfId="0" applyNumberFormat="1" applyFont="1" applyFill="1" applyBorder="1" applyAlignment="1" applyProtection="1">
      <alignment horizontal="center"/>
      <protection locked="0"/>
    </xf>
    <xf numFmtId="168" fontId="114" fillId="45" borderId="126" xfId="31" applyNumberFormat="1" applyFont="1" applyFill="1" applyBorder="1" applyAlignment="1" applyProtection="1">
      <alignment horizontal="right"/>
      <protection locked="0"/>
    </xf>
    <xf numFmtId="0" fontId="109" fillId="51" borderId="92" xfId="127" applyFont="1" applyFill="1" applyBorder="1" applyProtection="1">
      <protection locked="0"/>
    </xf>
    <xf numFmtId="44" fontId="0" fillId="0" borderId="0" xfId="31" applyFont="1"/>
    <xf numFmtId="0" fontId="0" fillId="53" borderId="0" xfId="0" applyFill="1"/>
    <xf numFmtId="169" fontId="131" fillId="0" borderId="130" xfId="31" applyNumberFormat="1" applyFont="1" applyFill="1" applyBorder="1" applyAlignment="1">
      <alignment horizontal="right" vertical="center"/>
    </xf>
    <xf numFmtId="166" fontId="107" fillId="44" borderId="140" xfId="30" applyNumberFormat="1" applyFont="1" applyFill="1" applyBorder="1" applyProtection="1">
      <protection locked="0"/>
    </xf>
    <xf numFmtId="166" fontId="131" fillId="0" borderId="130" xfId="30" applyNumberFormat="1" applyFont="1" applyFill="1" applyBorder="1" applyAlignment="1">
      <alignment vertical="center"/>
    </xf>
    <xf numFmtId="169" fontId="107" fillId="39" borderId="25" xfId="31" applyNumberFormat="1" applyFont="1" applyFill="1" applyBorder="1" applyAlignment="1">
      <alignment horizontal="right"/>
    </xf>
    <xf numFmtId="168" fontId="107" fillId="39" borderId="25" xfId="31" applyNumberFormat="1" applyFont="1" applyFill="1" applyBorder="1" applyAlignment="1">
      <alignment horizontal="right"/>
    </xf>
    <xf numFmtId="0" fontId="15" fillId="46" borderId="58" xfId="127" applyFont="1" applyFill="1" applyBorder="1" applyAlignment="1" applyProtection="1">
      <alignment horizontal="left"/>
      <protection locked="0"/>
    </xf>
    <xf numFmtId="0" fontId="104" fillId="38" borderId="0" xfId="66" applyFont="1" applyFill="1" applyAlignment="1">
      <alignment horizontal="left"/>
    </xf>
    <xf numFmtId="169" fontId="114" fillId="0" borderId="127" xfId="31" applyNumberFormat="1" applyFont="1" applyBorder="1" applyAlignment="1" applyProtection="1">
      <alignment horizontal="right"/>
    </xf>
    <xf numFmtId="0" fontId="126" fillId="0" borderId="0" xfId="0" applyFont="1"/>
    <xf numFmtId="9" fontId="114" fillId="0" borderId="127" xfId="49" applyFont="1" applyBorder="1" applyAlignment="1" applyProtection="1">
      <alignment horizontal="right"/>
    </xf>
    <xf numFmtId="0" fontId="115" fillId="0" borderId="0" xfId="0" applyFont="1"/>
    <xf numFmtId="49" fontId="116" fillId="0" borderId="0" xfId="0" applyNumberFormat="1" applyFont="1"/>
    <xf numFmtId="170" fontId="114" fillId="0" borderId="127" xfId="0" applyNumberFormat="1" applyFont="1" applyBorder="1" applyAlignment="1">
      <alignment horizontal="right"/>
    </xf>
    <xf numFmtId="0" fontId="117" fillId="0" borderId="0" xfId="0" applyFont="1" applyAlignment="1">
      <alignment horizontal="right" vertical="top"/>
    </xf>
    <xf numFmtId="49" fontId="107" fillId="0" borderId="0" xfId="0" applyNumberFormat="1" applyFont="1" applyAlignment="1">
      <alignment vertical="top"/>
    </xf>
    <xf numFmtId="0" fontId="107" fillId="0" borderId="0" xfId="0" applyFont="1" applyAlignment="1">
      <alignment vertical="top"/>
    </xf>
    <xf numFmtId="0" fontId="112" fillId="0" borderId="0" xfId="0" applyFont="1" applyAlignment="1">
      <alignment horizontal="center"/>
    </xf>
    <xf numFmtId="179" fontId="114" fillId="0" borderId="127" xfId="0" applyNumberFormat="1" applyFont="1" applyBorder="1" applyAlignment="1">
      <alignment horizontal="right"/>
    </xf>
    <xf numFmtId="179" fontId="114" fillId="0" borderId="128" xfId="0" applyNumberFormat="1" applyFont="1" applyBorder="1" applyAlignment="1">
      <alignment horizontal="right"/>
    </xf>
    <xf numFmtId="0" fontId="109" fillId="0" borderId="0" xfId="0" applyFont="1" applyAlignment="1">
      <alignment horizontal="left"/>
    </xf>
    <xf numFmtId="0" fontId="103" fillId="45" borderId="104" xfId="66" applyFont="1" applyFill="1" applyBorder="1" applyAlignment="1" applyProtection="1">
      <alignment horizontal="center"/>
      <protection locked="0"/>
    </xf>
    <xf numFmtId="0" fontId="135" fillId="0" borderId="0" xfId="62" applyFont="1" applyAlignment="1">
      <alignment horizontal="left"/>
    </xf>
    <xf numFmtId="0" fontId="204" fillId="52" borderId="0" xfId="0" applyFont="1" applyFill="1"/>
    <xf numFmtId="0" fontId="183" fillId="45" borderId="115" xfId="66" applyFont="1" applyFill="1" applyBorder="1" applyAlignment="1" applyProtection="1">
      <alignment horizontal="center" wrapText="1"/>
      <protection locked="0"/>
    </xf>
    <xf numFmtId="0" fontId="183" fillId="45" borderId="115" xfId="66" applyFont="1" applyFill="1" applyBorder="1" applyAlignment="1" applyProtection="1">
      <alignment wrapText="1"/>
      <protection locked="0"/>
    </xf>
    <xf numFmtId="0" fontId="183" fillId="45" borderId="130" xfId="66" applyFont="1" applyFill="1" applyBorder="1" applyAlignment="1" applyProtection="1">
      <alignment horizontal="center" wrapText="1"/>
      <protection locked="0"/>
    </xf>
    <xf numFmtId="0" fontId="183" fillId="45" borderId="130" xfId="66" applyFont="1" applyFill="1" applyBorder="1" applyAlignment="1" applyProtection="1">
      <alignment wrapText="1"/>
      <protection locked="0"/>
    </xf>
    <xf numFmtId="0" fontId="103" fillId="38" borderId="0" xfId="66" applyFont="1" applyFill="1" applyAlignment="1">
      <alignment horizontal="left"/>
    </xf>
    <xf numFmtId="0" fontId="9" fillId="38" borderId="0" xfId="0" applyFont="1" applyFill="1"/>
    <xf numFmtId="0" fontId="104" fillId="38" borderId="92" xfId="66" applyFont="1" applyFill="1" applyBorder="1"/>
    <xf numFmtId="0" fontId="190" fillId="0" borderId="0" xfId="66" applyFont="1" applyAlignment="1" applyProtection="1">
      <alignment horizontal="left" wrapText="1" shrinkToFit="1"/>
      <protection locked="0"/>
    </xf>
    <xf numFmtId="0" fontId="8" fillId="38" borderId="0" xfId="66" applyFont="1" applyFill="1"/>
    <xf numFmtId="0" fontId="113" fillId="38" borderId="0" xfId="66" applyFont="1" applyFill="1"/>
    <xf numFmtId="0" fontId="106" fillId="38" borderId="0" xfId="46" applyFont="1" applyFill="1"/>
    <xf numFmtId="0" fontId="107" fillId="38" borderId="0" xfId="46" applyFont="1" applyFill="1"/>
    <xf numFmtId="0" fontId="197" fillId="38" borderId="0" xfId="66" applyFont="1" applyFill="1" applyAlignment="1">
      <alignment horizontal="right"/>
    </xf>
    <xf numFmtId="0" fontId="126" fillId="38" borderId="0" xfId="46" applyFont="1" applyFill="1"/>
    <xf numFmtId="0" fontId="106" fillId="38" borderId="0" xfId="46" applyFont="1" applyFill="1" applyAlignment="1">
      <alignment horizontal="left"/>
    </xf>
    <xf numFmtId="0" fontId="0" fillId="54" borderId="0" xfId="0" applyFill="1"/>
    <xf numFmtId="0" fontId="30" fillId="0" borderId="0" xfId="130"/>
    <xf numFmtId="0" fontId="30" fillId="0" borderId="92" xfId="130" applyBorder="1"/>
    <xf numFmtId="0" fontId="30" fillId="0" borderId="0" xfId="130" applyAlignment="1">
      <alignment wrapText="1"/>
    </xf>
    <xf numFmtId="0" fontId="30" fillId="0" borderId="0" xfId="130" applyAlignment="1">
      <alignment horizontal="left"/>
    </xf>
    <xf numFmtId="0" fontId="30" fillId="0" borderId="130" xfId="130" applyBorder="1"/>
    <xf numFmtId="0" fontId="37" fillId="0" borderId="0" xfId="130" applyFont="1"/>
    <xf numFmtId="0" fontId="19" fillId="0" borderId="0" xfId="134"/>
    <xf numFmtId="0" fontId="19" fillId="0" borderId="0" xfId="134" applyAlignment="1">
      <alignment horizontal="center"/>
    </xf>
    <xf numFmtId="0" fontId="19" fillId="0" borderId="130" xfId="134" applyBorder="1"/>
    <xf numFmtId="0" fontId="19" fillId="0" borderId="130" xfId="134" applyBorder="1" applyAlignment="1">
      <alignment horizontal="right"/>
    </xf>
    <xf numFmtId="0" fontId="207" fillId="0" borderId="18" xfId="134" applyFont="1" applyBorder="1" applyAlignment="1">
      <alignment horizontal="center"/>
    </xf>
    <xf numFmtId="0" fontId="19" fillId="0" borderId="143" xfId="134" applyBorder="1" applyAlignment="1">
      <alignment horizontal="left" indent="1"/>
    </xf>
    <xf numFmtId="14" fontId="208" fillId="0" borderId="74" xfId="134" applyNumberFormat="1" applyFont="1" applyBorder="1" applyAlignment="1">
      <alignment horizontal="center"/>
    </xf>
    <xf numFmtId="14" fontId="208" fillId="0" borderId="73" xfId="134" applyNumberFormat="1" applyFont="1" applyBorder="1" applyAlignment="1">
      <alignment horizontal="center"/>
    </xf>
    <xf numFmtId="14" fontId="208" fillId="39" borderId="75" xfId="134" applyNumberFormat="1" applyFont="1" applyFill="1" applyBorder="1" applyAlignment="1">
      <alignment horizontal="center"/>
    </xf>
    <xf numFmtId="0" fontId="19" fillId="0" borderId="143" xfId="134" quotePrefix="1" applyBorder="1"/>
    <xf numFmtId="0" fontId="19" fillId="0" borderId="144" xfId="134" applyBorder="1" applyAlignment="1">
      <alignment horizontal="left" indent="1"/>
    </xf>
    <xf numFmtId="14" fontId="208" fillId="0" borderId="39" xfId="134" applyNumberFormat="1" applyFont="1" applyBorder="1" applyAlignment="1">
      <alignment horizontal="center"/>
    </xf>
    <xf numFmtId="14" fontId="208" fillId="39" borderId="130" xfId="134" applyNumberFormat="1" applyFont="1" applyFill="1" applyBorder="1" applyAlignment="1">
      <alignment horizontal="center"/>
    </xf>
    <xf numFmtId="14" fontId="208" fillId="39" borderId="41" xfId="134" applyNumberFormat="1" applyFont="1" applyFill="1" applyBorder="1" applyAlignment="1">
      <alignment horizontal="center"/>
    </xf>
    <xf numFmtId="0" fontId="19" fillId="0" borderId="144" xfId="134" quotePrefix="1" applyBorder="1"/>
    <xf numFmtId="0" fontId="19" fillId="0" borderId="144" xfId="134" applyBorder="1"/>
    <xf numFmtId="0" fontId="19" fillId="0" borderId="144" xfId="134" applyBorder="1" applyAlignment="1">
      <alignment horizontal="left"/>
    </xf>
    <xf numFmtId="14" fontId="208" fillId="39" borderId="39" xfId="134" applyNumberFormat="1" applyFont="1" applyFill="1" applyBorder="1" applyAlignment="1">
      <alignment horizontal="center"/>
    </xf>
    <xf numFmtId="14" fontId="208" fillId="0" borderId="130" xfId="134" applyNumberFormat="1" applyFont="1" applyBorder="1" applyAlignment="1">
      <alignment horizontal="center"/>
    </xf>
    <xf numFmtId="14" fontId="208" fillId="0" borderId="41" xfId="134" applyNumberFormat="1" applyFont="1" applyBorder="1" applyAlignment="1">
      <alignment horizontal="center"/>
    </xf>
    <xf numFmtId="0" fontId="19" fillId="0" borderId="144" xfId="134" applyBorder="1" applyAlignment="1">
      <alignment horizontal="left" wrapText="1" indent="1"/>
    </xf>
    <xf numFmtId="0" fontId="19" fillId="0" borderId="144" xfId="134" quotePrefix="1" applyBorder="1" applyAlignment="1">
      <alignment vertical="top"/>
    </xf>
    <xf numFmtId="0" fontId="207" fillId="0" borderId="144" xfId="134" applyFont="1" applyBorder="1"/>
    <xf numFmtId="0" fontId="207" fillId="0" borderId="118" xfId="134" applyFont="1" applyBorder="1"/>
    <xf numFmtId="0" fontId="19" fillId="0" borderId="44" xfId="134" applyBorder="1"/>
    <xf numFmtId="0" fontId="207" fillId="0" borderId="145" xfId="134" applyFont="1" applyBorder="1"/>
    <xf numFmtId="14" fontId="208" fillId="38" borderId="146" xfId="134" applyNumberFormat="1" applyFont="1" applyFill="1" applyBorder="1" applyAlignment="1">
      <alignment horizontal="center"/>
    </xf>
    <xf numFmtId="14" fontId="208" fillId="39" borderId="18" xfId="134" applyNumberFormat="1" applyFont="1" applyFill="1" applyBorder="1" applyAlignment="1">
      <alignment horizontal="center"/>
    </xf>
    <xf numFmtId="14" fontId="208" fillId="39" borderId="147" xfId="134" applyNumberFormat="1" applyFont="1" applyFill="1" applyBorder="1" applyAlignment="1">
      <alignment horizontal="center"/>
    </xf>
    <xf numFmtId="0" fontId="19" fillId="0" borderId="145" xfId="134" applyBorder="1"/>
    <xf numFmtId="0" fontId="207" fillId="0" borderId="148" xfId="134" applyFont="1" applyBorder="1"/>
    <xf numFmtId="14" fontId="208" fillId="39" borderId="38" xfId="134" applyNumberFormat="1" applyFont="1" applyFill="1" applyBorder="1" applyAlignment="1">
      <alignment horizontal="center"/>
    </xf>
    <xf numFmtId="14" fontId="208" fillId="0" borderId="37" xfId="134" applyNumberFormat="1" applyFont="1" applyBorder="1" applyAlignment="1">
      <alignment horizontal="center"/>
    </xf>
    <xf numFmtId="14" fontId="208" fillId="0" borderId="40" xfId="134" applyNumberFormat="1" applyFont="1" applyBorder="1" applyAlignment="1">
      <alignment horizontal="center"/>
    </xf>
    <xf numFmtId="0" fontId="19" fillId="0" borderId="148" xfId="134" applyBorder="1"/>
    <xf numFmtId="0" fontId="207" fillId="0" borderId="73" xfId="134" applyFont="1" applyBorder="1" applyAlignment="1">
      <alignment horizontal="center"/>
    </xf>
    <xf numFmtId="0" fontId="207" fillId="0" borderId="73" xfId="134" applyFont="1" applyBorder="1" applyAlignment="1">
      <alignment horizontal="center" wrapText="1"/>
    </xf>
    <xf numFmtId="0" fontId="209" fillId="0" borderId="56" xfId="134" applyFont="1" applyBorder="1" applyAlignment="1">
      <alignment horizontal="center"/>
    </xf>
    <xf numFmtId="0" fontId="30" fillId="0" borderId="150" xfId="66" applyBorder="1" applyAlignment="1">
      <alignment horizontal="center"/>
    </xf>
    <xf numFmtId="0" fontId="30" fillId="0" borderId="151" xfId="66" applyBorder="1" applyAlignment="1">
      <alignment horizontal="center"/>
    </xf>
    <xf numFmtId="0" fontId="37" fillId="0" borderId="148" xfId="66" applyFont="1" applyBorder="1" applyAlignment="1">
      <alignment horizontal="center"/>
    </xf>
    <xf numFmtId="0" fontId="30" fillId="0" borderId="152" xfId="66" applyBorder="1"/>
    <xf numFmtId="8" fontId="30" fillId="0" borderId="153" xfId="66" applyNumberFormat="1" applyBorder="1"/>
    <xf numFmtId="8" fontId="30" fillId="0" borderId="149" xfId="66" applyNumberFormat="1" applyBorder="1"/>
    <xf numFmtId="0" fontId="30" fillId="0" borderId="150" xfId="66" applyBorder="1"/>
    <xf numFmtId="0" fontId="30" fillId="0" borderId="31" xfId="66" applyBorder="1"/>
    <xf numFmtId="8" fontId="30" fillId="0" borderId="0" xfId="66" applyNumberFormat="1"/>
    <xf numFmtId="8" fontId="30" fillId="0" borderId="154" xfId="66" applyNumberFormat="1" applyBorder="1"/>
    <xf numFmtId="0" fontId="211" fillId="0" borderId="151" xfId="66" applyFont="1" applyBorder="1"/>
    <xf numFmtId="8" fontId="30" fillId="0" borderId="155" xfId="66" applyNumberFormat="1" applyBorder="1"/>
    <xf numFmtId="0" fontId="37" fillId="0" borderId="120" xfId="66" applyFont="1" applyBorder="1"/>
    <xf numFmtId="0" fontId="37" fillId="0" borderId="100" xfId="66" applyFont="1" applyBorder="1"/>
    <xf numFmtId="0" fontId="37" fillId="0" borderId="99" xfId="66" applyFont="1" applyBorder="1"/>
    <xf numFmtId="0" fontId="37" fillId="0" borderId="0" xfId="66" applyFont="1"/>
    <xf numFmtId="0" fontId="212" fillId="0" borderId="0" xfId="66" applyFont="1"/>
    <xf numFmtId="166" fontId="212" fillId="0" borderId="130" xfId="30" applyNumberFormat="1" applyFont="1" applyBorder="1"/>
    <xf numFmtId="164" fontId="45" fillId="38" borderId="150" xfId="31" applyNumberFormat="1" applyFont="1" applyFill="1" applyBorder="1" applyAlignment="1">
      <alignment horizontal="center" wrapText="1"/>
    </xf>
    <xf numFmtId="164" fontId="45" fillId="38" borderId="86" xfId="31" applyNumberFormat="1" applyFont="1" applyFill="1" applyBorder="1" applyAlignment="1">
      <alignment horizontal="center" wrapText="1"/>
    </xf>
    <xf numFmtId="166" fontId="45" fillId="0" borderId="157" xfId="30" applyNumberFormat="1" applyFont="1" applyBorder="1" applyAlignment="1">
      <alignment horizontal="center"/>
    </xf>
    <xf numFmtId="166" fontId="45" fillId="0" borderId="149" xfId="30" applyNumberFormat="1" applyFont="1" applyBorder="1" applyAlignment="1">
      <alignment horizontal="center"/>
    </xf>
    <xf numFmtId="166" fontId="45" fillId="0" borderId="158" xfId="30" applyNumberFormat="1" applyFont="1" applyBorder="1" applyAlignment="1">
      <alignment horizontal="center" wrapText="1"/>
    </xf>
    <xf numFmtId="1" fontId="45" fillId="0" borderId="158" xfId="66" applyNumberFormat="1" applyFont="1" applyBorder="1" applyAlignment="1">
      <alignment horizontal="center" wrapText="1"/>
    </xf>
    <xf numFmtId="170" fontId="45" fillId="0" borderId="150" xfId="66" applyNumberFormat="1" applyFont="1" applyBorder="1" applyAlignment="1">
      <alignment horizontal="center" wrapText="1"/>
    </xf>
    <xf numFmtId="166" fontId="30" fillId="0" borderId="130" xfId="30" applyNumberFormat="1" applyFont="1" applyBorder="1" applyAlignment="1">
      <alignment horizontal="center"/>
    </xf>
    <xf numFmtId="0" fontId="30" fillId="38" borderId="117" xfId="66" applyFill="1" applyBorder="1" applyAlignment="1">
      <alignment horizontal="center" wrapText="1"/>
    </xf>
    <xf numFmtId="0" fontId="30" fillId="38" borderId="75" xfId="66" applyFill="1" applyBorder="1" applyAlignment="1">
      <alignment horizontal="center" wrapText="1"/>
    </xf>
    <xf numFmtId="0" fontId="30" fillId="38" borderId="74" xfId="66" applyFill="1" applyBorder="1" applyAlignment="1">
      <alignment horizontal="center" wrapText="1"/>
    </xf>
    <xf numFmtId="0" fontId="30" fillId="38" borderId="116" xfId="66" applyFill="1" applyBorder="1" applyAlignment="1">
      <alignment horizontal="center" wrapText="1"/>
    </xf>
    <xf numFmtId="164" fontId="30" fillId="38" borderId="75" xfId="66" applyNumberFormat="1" applyFill="1" applyBorder="1" applyAlignment="1">
      <alignment horizontal="center" wrapText="1"/>
    </xf>
    <xf numFmtId="164" fontId="30" fillId="38" borderId="33" xfId="66" applyNumberFormat="1" applyFill="1" applyBorder="1" applyAlignment="1">
      <alignment horizontal="center" wrapText="1"/>
    </xf>
    <xf numFmtId="166" fontId="30" fillId="38" borderId="143" xfId="30" applyNumberFormat="1" applyFont="1" applyFill="1" applyBorder="1" applyAlignment="1">
      <alignment horizontal="center" wrapText="1"/>
    </xf>
    <xf numFmtId="166" fontId="30" fillId="38" borderId="116" xfId="30" applyNumberFormat="1" applyFont="1" applyFill="1" applyBorder="1" applyAlignment="1">
      <alignment horizontal="center" wrapText="1"/>
    </xf>
    <xf numFmtId="166" fontId="30" fillId="38" borderId="73" xfId="30" applyNumberFormat="1" applyFont="1" applyFill="1" applyBorder="1" applyAlignment="1">
      <alignment horizontal="center" wrapText="1"/>
    </xf>
    <xf numFmtId="166" fontId="30" fillId="38" borderId="75" xfId="30" applyNumberFormat="1" applyFont="1" applyFill="1" applyBorder="1" applyAlignment="1">
      <alignment horizontal="center" wrapText="1"/>
    </xf>
    <xf numFmtId="170" fontId="30" fillId="38" borderId="14" xfId="66" applyNumberFormat="1" applyFill="1" applyBorder="1" applyAlignment="1">
      <alignment horizontal="center" wrapText="1"/>
    </xf>
    <xf numFmtId="0" fontId="30" fillId="38" borderId="114" xfId="66" applyFill="1" applyBorder="1" applyAlignment="1">
      <alignment horizontal="left" wrapText="1"/>
    </xf>
    <xf numFmtId="0" fontId="30" fillId="38" borderId="129" xfId="66" applyFill="1" applyBorder="1" applyAlignment="1">
      <alignment horizontal="left" wrapText="1"/>
    </xf>
    <xf numFmtId="0" fontId="30" fillId="38" borderId="155" xfId="66" applyFill="1" applyBorder="1" applyAlignment="1">
      <alignment horizontal="center" wrapText="1"/>
    </xf>
    <xf numFmtId="0" fontId="30" fillId="38" borderId="118" xfId="66" applyFill="1" applyBorder="1" applyAlignment="1">
      <alignment horizontal="center" wrapText="1"/>
    </xf>
    <xf numFmtId="0" fontId="30" fillId="38" borderId="41" xfId="66" applyFill="1" applyBorder="1" applyAlignment="1">
      <alignment horizontal="center" wrapText="1"/>
    </xf>
    <xf numFmtId="0" fontId="30" fillId="38" borderId="39" xfId="66" applyFill="1" applyBorder="1" applyAlignment="1">
      <alignment horizontal="center" wrapText="1"/>
    </xf>
    <xf numFmtId="0" fontId="30" fillId="38" borderId="102" xfId="66" applyFill="1" applyBorder="1" applyAlignment="1">
      <alignment horizontal="center" wrapText="1"/>
    </xf>
    <xf numFmtId="164" fontId="30" fillId="38" borderId="41" xfId="66" applyNumberFormat="1" applyFill="1" applyBorder="1" applyAlignment="1">
      <alignment horizontal="center" wrapText="1"/>
    </xf>
    <xf numFmtId="166" fontId="30" fillId="38" borderId="144" xfId="30" applyNumberFormat="1" applyFont="1" applyFill="1" applyBorder="1" applyAlignment="1">
      <alignment horizontal="center" wrapText="1"/>
    </xf>
    <xf numFmtId="166" fontId="30" fillId="38" borderId="102" xfId="30" applyNumberFormat="1" applyFont="1" applyFill="1" applyBorder="1" applyAlignment="1">
      <alignment horizontal="center" wrapText="1"/>
    </xf>
    <xf numFmtId="166" fontId="30" fillId="38" borderId="130" xfId="30" applyNumberFormat="1" applyFont="1" applyFill="1" applyBorder="1" applyAlignment="1">
      <alignment horizontal="center" wrapText="1"/>
    </xf>
    <xf numFmtId="166" fontId="30" fillId="38" borderId="41" xfId="30" applyNumberFormat="1" applyFont="1" applyFill="1" applyBorder="1" applyAlignment="1">
      <alignment horizontal="center" wrapText="1"/>
    </xf>
    <xf numFmtId="170" fontId="30" fillId="38" borderId="44" xfId="66" applyNumberFormat="1" applyFill="1" applyBorder="1" applyAlignment="1">
      <alignment horizontal="center" wrapText="1"/>
    </xf>
    <xf numFmtId="0" fontId="30" fillId="38" borderId="102" xfId="66" applyFill="1" applyBorder="1" applyAlignment="1">
      <alignment horizontal="left" wrapText="1"/>
    </xf>
    <xf numFmtId="0" fontId="30" fillId="38" borderId="130" xfId="66" applyFill="1" applyBorder="1" applyAlignment="1">
      <alignment horizontal="left" wrapText="1"/>
    </xf>
    <xf numFmtId="164" fontId="30" fillId="38" borderId="41" xfId="107" applyNumberFormat="1" applyFill="1" applyBorder="1" applyAlignment="1">
      <alignment horizontal="center" wrapText="1"/>
    </xf>
    <xf numFmtId="0" fontId="30" fillId="38" borderId="147" xfId="66" applyFill="1" applyBorder="1" applyAlignment="1">
      <alignment horizontal="center" wrapText="1"/>
    </xf>
    <xf numFmtId="0" fontId="30" fillId="38" borderId="33" xfId="66" applyFill="1" applyBorder="1" applyAlignment="1">
      <alignment horizontal="center" wrapText="1"/>
    </xf>
    <xf numFmtId="0" fontId="30" fillId="38" borderId="95" xfId="66" applyFill="1" applyBorder="1" applyAlignment="1">
      <alignment horizontal="center" wrapText="1"/>
    </xf>
    <xf numFmtId="164" fontId="30" fillId="38" borderId="147" xfId="107" applyNumberFormat="1" applyFill="1" applyBorder="1" applyAlignment="1">
      <alignment horizontal="center" wrapText="1"/>
    </xf>
    <xf numFmtId="170" fontId="30" fillId="38" borderId="32" xfId="66" applyNumberFormat="1" applyFill="1" applyBorder="1" applyAlignment="1">
      <alignment horizontal="center" wrapText="1"/>
    </xf>
    <xf numFmtId="0" fontId="30" fillId="38" borderId="142" xfId="66" applyFill="1" applyBorder="1" applyAlignment="1">
      <alignment horizontal="left" wrapText="1"/>
    </xf>
    <xf numFmtId="0" fontId="30" fillId="38" borderId="118" xfId="66" applyFill="1" applyBorder="1" applyAlignment="1">
      <alignment horizontal="left" wrapText="1"/>
    </xf>
    <xf numFmtId="0" fontId="30" fillId="0" borderId="0" xfId="66" applyAlignment="1">
      <alignment horizontal="left" indent="2"/>
    </xf>
    <xf numFmtId="166" fontId="37" fillId="38" borderId="102" xfId="30" applyNumberFormat="1" applyFont="1" applyFill="1" applyBorder="1" applyAlignment="1">
      <alignment horizontal="center" wrapText="1"/>
    </xf>
    <xf numFmtId="0" fontId="30" fillId="0" borderId="0" xfId="66" applyAlignment="1">
      <alignment horizontal="left" wrapText="1" indent="2"/>
    </xf>
    <xf numFmtId="0" fontId="30" fillId="38" borderId="120" xfId="66" applyFill="1" applyBorder="1" applyAlignment="1">
      <alignment horizontal="center" wrapText="1"/>
    </xf>
    <xf numFmtId="0" fontId="30" fillId="38" borderId="40" xfId="66" applyFill="1" applyBorder="1" applyAlignment="1">
      <alignment horizontal="center" wrapText="1"/>
    </xf>
    <xf numFmtId="0" fontId="30" fillId="38" borderId="38" xfId="66" applyFill="1" applyBorder="1" applyAlignment="1">
      <alignment horizontal="center" wrapText="1"/>
    </xf>
    <xf numFmtId="0" fontId="30" fillId="38" borderId="119" xfId="66" applyFill="1" applyBorder="1" applyAlignment="1">
      <alignment horizontal="center" wrapText="1"/>
    </xf>
    <xf numFmtId="164" fontId="30" fillId="38" borderId="40" xfId="107" applyNumberFormat="1" applyFill="1" applyBorder="1" applyAlignment="1">
      <alignment horizontal="center" wrapText="1"/>
    </xf>
    <xf numFmtId="166" fontId="30" fillId="38" borderId="145" xfId="30" applyNumberFormat="1" applyFont="1" applyFill="1" applyBorder="1" applyAlignment="1">
      <alignment horizontal="center" wrapText="1"/>
    </xf>
    <xf numFmtId="166" fontId="30" fillId="38" borderId="95" xfId="30" applyNumberFormat="1" applyFont="1" applyFill="1" applyBorder="1" applyAlignment="1">
      <alignment horizontal="center" wrapText="1"/>
    </xf>
    <xf numFmtId="166" fontId="30" fillId="38" borderId="18" xfId="30" applyNumberFormat="1" applyFont="1" applyFill="1" applyBorder="1" applyAlignment="1">
      <alignment horizontal="center" wrapText="1"/>
    </xf>
    <xf numFmtId="166" fontId="30" fillId="38" borderId="147" xfId="30" applyNumberFormat="1" applyFont="1" applyFill="1" applyBorder="1" applyAlignment="1">
      <alignment horizontal="center" wrapText="1"/>
    </xf>
    <xf numFmtId="0" fontId="30" fillId="38" borderId="99" xfId="66" applyFill="1" applyBorder="1" applyAlignment="1">
      <alignment horizontal="center" wrapText="1"/>
    </xf>
    <xf numFmtId="43" fontId="30" fillId="38" borderId="99" xfId="30" applyFont="1" applyFill="1" applyBorder="1" applyAlignment="1">
      <alignment horizontal="center" wrapText="1"/>
    </xf>
    <xf numFmtId="0" fontId="30" fillId="38" borderId="138" xfId="66" applyFill="1" applyBorder="1" applyAlignment="1">
      <alignment horizontal="left" wrapText="1"/>
    </xf>
    <xf numFmtId="184" fontId="213" fillId="0" borderId="18" xfId="107" applyNumberFormat="1" applyFont="1" applyBorder="1" applyAlignment="1">
      <alignment horizontal="center" wrapText="1"/>
    </xf>
    <xf numFmtId="0" fontId="37" fillId="38" borderId="159" xfId="66" applyFont="1" applyFill="1" applyBorder="1" applyAlignment="1">
      <alignment horizontal="center" wrapText="1"/>
    </xf>
    <xf numFmtId="0" fontId="37" fillId="38" borderId="155" xfId="66" applyFont="1" applyFill="1" applyBorder="1" applyAlignment="1">
      <alignment horizontal="center" wrapText="1"/>
    </xf>
    <xf numFmtId="0" fontId="37" fillId="38" borderId="141" xfId="66" applyFont="1" applyFill="1" applyBorder="1" applyAlignment="1">
      <alignment horizontal="center" wrapText="1"/>
    </xf>
    <xf numFmtId="0" fontId="37" fillId="38" borderId="129" xfId="66" applyFont="1" applyFill="1" applyBorder="1" applyAlignment="1">
      <alignment horizontal="center" wrapText="1"/>
    </xf>
    <xf numFmtId="0" fontId="37" fillId="38" borderId="117" xfId="66" applyFont="1" applyFill="1" applyBorder="1" applyAlignment="1">
      <alignment horizontal="center" wrapText="1"/>
    </xf>
    <xf numFmtId="0" fontId="37" fillId="38" borderId="86" xfId="66" applyFont="1" applyFill="1" applyBorder="1" applyAlignment="1">
      <alignment horizontal="center" wrapText="1"/>
    </xf>
    <xf numFmtId="0" fontId="37" fillId="38" borderId="77" xfId="66" applyFont="1" applyFill="1" applyBorder="1" applyAlignment="1">
      <alignment horizontal="center" wrapText="1"/>
    </xf>
    <xf numFmtId="0" fontId="37" fillId="38" borderId="76" xfId="66" applyFont="1" applyFill="1" applyBorder="1" applyAlignment="1">
      <alignment horizontal="center" wrapText="1"/>
    </xf>
    <xf numFmtId="0" fontId="37" fillId="38" borderId="111" xfId="66" applyFont="1" applyFill="1" applyBorder="1" applyAlignment="1">
      <alignment horizontal="center" wrapText="1"/>
    </xf>
    <xf numFmtId="0" fontId="37" fillId="38" borderId="58" xfId="66" applyFont="1" applyFill="1" applyBorder="1" applyAlignment="1">
      <alignment horizontal="center" wrapText="1"/>
    </xf>
    <xf numFmtId="0" fontId="37" fillId="38" borderId="143" xfId="66" applyFont="1" applyFill="1" applyBorder="1" applyAlignment="1">
      <alignment horizontal="center" wrapText="1"/>
    </xf>
    <xf numFmtId="0" fontId="37" fillId="38" borderId="73" xfId="66" applyFont="1" applyFill="1" applyBorder="1" applyAlignment="1">
      <alignment horizontal="center" wrapText="1"/>
    </xf>
    <xf numFmtId="0" fontId="37" fillId="38" borderId="75" xfId="66" applyFont="1" applyFill="1" applyBorder="1" applyAlignment="1">
      <alignment horizontal="center" wrapText="1"/>
    </xf>
    <xf numFmtId="184" fontId="30" fillId="0" borderId="56" xfId="107" applyNumberFormat="1" applyBorder="1" applyAlignment="1"/>
    <xf numFmtId="184" fontId="30" fillId="0" borderId="55" xfId="107" applyNumberFormat="1" applyBorder="1" applyAlignment="1"/>
    <xf numFmtId="184" fontId="30" fillId="0" borderId="24" xfId="107" applyNumberFormat="1" applyBorder="1" applyAlignment="1">
      <alignment horizontal="center"/>
    </xf>
    <xf numFmtId="184" fontId="30" fillId="0" borderId="24" xfId="107" applyNumberFormat="1" applyBorder="1" applyAlignment="1"/>
    <xf numFmtId="0" fontId="37" fillId="38" borderId="31" xfId="66" applyFont="1" applyFill="1" applyBorder="1" applyAlignment="1">
      <alignment horizontal="center"/>
    </xf>
    <xf numFmtId="0" fontId="37" fillId="38" borderId="0" xfId="66" applyFont="1" applyFill="1" applyAlignment="1">
      <alignment horizontal="center"/>
    </xf>
    <xf numFmtId="0" fontId="37" fillId="38" borderId="30" xfId="66" applyFont="1" applyFill="1" applyBorder="1" applyAlignment="1">
      <alignment horizontal="center"/>
    </xf>
    <xf numFmtId="0" fontId="37" fillId="38" borderId="160" xfId="66" applyFont="1" applyFill="1" applyBorder="1" applyAlignment="1">
      <alignment horizontal="center"/>
    </xf>
    <xf numFmtId="0" fontId="37" fillId="38" borderId="35" xfId="66" applyFont="1" applyFill="1" applyBorder="1" applyAlignment="1">
      <alignment horizontal="center"/>
    </xf>
    <xf numFmtId="0" fontId="37" fillId="38" borderId="34" xfId="66" applyFont="1" applyFill="1" applyBorder="1" applyAlignment="1">
      <alignment horizontal="center"/>
    </xf>
    <xf numFmtId="0" fontId="37" fillId="38" borderId="154" xfId="66" applyFont="1" applyFill="1" applyBorder="1" applyAlignment="1">
      <alignment horizontal="center"/>
    </xf>
    <xf numFmtId="184" fontId="30" fillId="0" borderId="0" xfId="107" applyNumberFormat="1" applyAlignment="1">
      <alignment horizontal="center"/>
    </xf>
    <xf numFmtId="0" fontId="30" fillId="38" borderId="152" xfId="66" applyFill="1" applyBorder="1"/>
    <xf numFmtId="0" fontId="30" fillId="38" borderId="153" xfId="66" applyFill="1" applyBorder="1"/>
    <xf numFmtId="0" fontId="37" fillId="38" borderId="153" xfId="66" applyFont="1" applyFill="1" applyBorder="1" applyAlignment="1">
      <alignment horizontal="right"/>
    </xf>
    <xf numFmtId="44" fontId="37" fillId="38" borderId="153" xfId="107" applyFont="1" applyFill="1" applyBorder="1" applyAlignment="1" applyProtection="1">
      <alignment horizontal="center" wrapText="1"/>
    </xf>
    <xf numFmtId="0" fontId="30" fillId="38" borderId="158" xfId="66" applyFill="1" applyBorder="1"/>
    <xf numFmtId="0" fontId="30" fillId="38" borderId="31" xfId="66" applyFill="1" applyBorder="1"/>
    <xf numFmtId="164" fontId="37" fillId="38" borderId="86" xfId="66" applyNumberFormat="1" applyFont="1" applyFill="1" applyBorder="1" applyAlignment="1">
      <alignment horizontal="center"/>
    </xf>
    <xf numFmtId="0" fontId="37" fillId="38" borderId="0" xfId="66" applyFont="1" applyFill="1" applyAlignment="1">
      <alignment horizontal="right"/>
    </xf>
    <xf numFmtId="0" fontId="30" fillId="38" borderId="0" xfId="66" applyFill="1" applyAlignment="1">
      <alignment horizontal="right"/>
    </xf>
    <xf numFmtId="44" fontId="30" fillId="38" borderId="86" xfId="31" applyFont="1" applyFill="1" applyBorder="1"/>
    <xf numFmtId="3" fontId="37" fillId="38" borderId="86" xfId="66" applyNumberFormat="1" applyFont="1" applyFill="1" applyBorder="1" applyAlignment="1">
      <alignment horizontal="right"/>
    </xf>
    <xf numFmtId="0" fontId="37" fillId="38" borderId="30" xfId="66" applyFont="1" applyFill="1" applyBorder="1"/>
    <xf numFmtId="0" fontId="30" fillId="38" borderId="29" xfId="66" applyFill="1" applyBorder="1"/>
    <xf numFmtId="0" fontId="30" fillId="38" borderId="36" xfId="66" applyFill="1" applyBorder="1"/>
    <xf numFmtId="44" fontId="37" fillId="38" borderId="36" xfId="107" applyFont="1" applyFill="1" applyBorder="1" applyAlignment="1" applyProtection="1">
      <alignment horizontal="center" wrapText="1"/>
    </xf>
    <xf numFmtId="0" fontId="30" fillId="38" borderId="36" xfId="66" applyFill="1" applyBorder="1" applyAlignment="1">
      <alignment horizontal="right"/>
    </xf>
    <xf numFmtId="0" fontId="30" fillId="38" borderId="36" xfId="66" applyFill="1" applyBorder="1" applyAlignment="1">
      <alignment horizontal="center"/>
    </xf>
    <xf numFmtId="0" fontId="30" fillId="38" borderId="28" xfId="66" applyFill="1" applyBorder="1"/>
    <xf numFmtId="0" fontId="204" fillId="38" borderId="153" xfId="66" applyFont="1" applyFill="1" applyBorder="1"/>
    <xf numFmtId="166" fontId="214" fillId="38" borderId="153" xfId="61" applyNumberFormat="1" applyFont="1" applyFill="1" applyBorder="1" applyAlignment="1" applyProtection="1">
      <alignment horizontal="center" wrapText="1"/>
    </xf>
    <xf numFmtId="0" fontId="30" fillId="38" borderId="153" xfId="66" applyFill="1" applyBorder="1" applyAlignment="1">
      <alignment horizontal="center"/>
    </xf>
    <xf numFmtId="166" fontId="30" fillId="38" borderId="130" xfId="66" applyNumberFormat="1" applyFill="1" applyBorder="1"/>
    <xf numFmtId="0" fontId="30" fillId="38" borderId="30" xfId="66" applyFill="1" applyBorder="1"/>
    <xf numFmtId="0" fontId="30" fillId="38" borderId="24" xfId="66" applyFill="1" applyBorder="1"/>
    <xf numFmtId="43" fontId="37" fillId="38" borderId="86" xfId="61" applyFont="1" applyFill="1" applyBorder="1" applyAlignment="1" applyProtection="1">
      <alignment horizontal="center" wrapText="1"/>
    </xf>
    <xf numFmtId="0" fontId="30" fillId="38" borderId="130" xfId="66" applyFill="1" applyBorder="1" applyAlignment="1">
      <alignment wrapText="1"/>
    </xf>
    <xf numFmtId="14" fontId="30" fillId="38" borderId="0" xfId="66" applyNumberFormat="1" applyFill="1" applyAlignment="1">
      <alignment horizontal="left"/>
    </xf>
    <xf numFmtId="177" fontId="37" fillId="38" borderId="161" xfId="61" applyNumberFormat="1" applyFont="1" applyFill="1" applyBorder="1" applyAlignment="1" applyProtection="1">
      <alignment horizontal="center" wrapText="1"/>
    </xf>
    <xf numFmtId="0" fontId="37" fillId="38" borderId="36" xfId="66" applyFont="1" applyFill="1" applyBorder="1" applyAlignment="1">
      <alignment horizontal="right"/>
    </xf>
    <xf numFmtId="0" fontId="30" fillId="0" borderId="36" xfId="66" applyBorder="1"/>
    <xf numFmtId="14" fontId="30" fillId="38" borderId="100" xfId="66" applyNumberFormat="1" applyFill="1" applyBorder="1" applyAlignment="1">
      <alignment horizontal="left"/>
    </xf>
    <xf numFmtId="0" fontId="30" fillId="0" borderId="0" xfId="66" applyAlignment="1">
      <alignment horizontal="right"/>
    </xf>
    <xf numFmtId="0" fontId="210" fillId="0" borderId="0" xfId="66" applyFont="1" applyAlignment="1">
      <alignment horizontal="right"/>
    </xf>
    <xf numFmtId="0" fontId="210" fillId="0" borderId="0" xfId="66" applyFont="1"/>
    <xf numFmtId="0" fontId="211" fillId="0" borderId="0" xfId="66" applyFont="1"/>
    <xf numFmtId="0" fontId="206" fillId="0" borderId="0" xfId="66" applyFont="1" applyAlignment="1">
      <alignment wrapText="1"/>
    </xf>
    <xf numFmtId="0" fontId="206" fillId="0" borderId="0" xfId="66" applyFont="1"/>
    <xf numFmtId="0" fontId="215" fillId="0" borderId="0" xfId="66" applyFont="1"/>
    <xf numFmtId="0" fontId="216" fillId="0" borderId="0" xfId="66" applyFont="1"/>
    <xf numFmtId="0" fontId="216" fillId="0" borderId="0" xfId="66" applyFont="1" applyAlignment="1">
      <alignment horizontal="right"/>
    </xf>
    <xf numFmtId="0" fontId="37" fillId="0" borderId="0" xfId="66" applyFont="1" applyAlignment="1">
      <alignment horizontal="left"/>
    </xf>
    <xf numFmtId="44" fontId="37" fillId="0" borderId="157" xfId="66" applyNumberFormat="1" applyFont="1" applyBorder="1"/>
    <xf numFmtId="0" fontId="37" fillId="0" borderId="149" xfId="66" applyFont="1" applyBorder="1"/>
    <xf numFmtId="0" fontId="30" fillId="0" borderId="0" xfId="66" applyAlignment="1">
      <alignment horizontal="center"/>
    </xf>
    <xf numFmtId="44" fontId="0" fillId="0" borderId="73" xfId="107" applyFont="1" applyBorder="1"/>
    <xf numFmtId="44" fontId="0" fillId="0" borderId="116" xfId="107" applyFont="1" applyBorder="1"/>
    <xf numFmtId="0" fontId="30" fillId="0" borderId="75" xfId="66" applyBorder="1"/>
    <xf numFmtId="44" fontId="0" fillId="0" borderId="130" xfId="107" applyFont="1" applyBorder="1"/>
    <xf numFmtId="44" fontId="0" fillId="0" borderId="102" xfId="107" applyFont="1" applyBorder="1"/>
    <xf numFmtId="0" fontId="30" fillId="0" borderId="41" xfId="66" applyBorder="1"/>
    <xf numFmtId="44" fontId="0" fillId="0" borderId="18" xfId="107" applyFont="1" applyBorder="1"/>
    <xf numFmtId="44" fontId="0" fillId="0" borderId="95" xfId="107" applyFont="1" applyBorder="1"/>
    <xf numFmtId="0" fontId="30" fillId="0" borderId="147" xfId="66" applyBorder="1"/>
    <xf numFmtId="0" fontId="37" fillId="0" borderId="77" xfId="66" applyFont="1" applyBorder="1" applyAlignment="1">
      <alignment horizontal="center" wrapText="1"/>
    </xf>
    <xf numFmtId="0" fontId="37" fillId="0" borderId="76" xfId="66" applyFont="1" applyBorder="1" applyAlignment="1">
      <alignment horizontal="center"/>
    </xf>
    <xf numFmtId="0" fontId="37" fillId="0" borderId="111" xfId="66" applyFont="1" applyBorder="1" applyAlignment="1">
      <alignment horizontal="center"/>
    </xf>
    <xf numFmtId="0" fontId="30" fillId="0" borderId="30" xfId="66" applyBorder="1"/>
    <xf numFmtId="0" fontId="30" fillId="0" borderId="0" xfId="66" applyAlignment="1">
      <alignment horizontal="left"/>
    </xf>
    <xf numFmtId="0" fontId="30" fillId="0" borderId="130" xfId="66" applyBorder="1" applyAlignment="1">
      <alignment horizontal="left"/>
    </xf>
    <xf numFmtId="3" fontId="30" fillId="0" borderId="130" xfId="66" applyNumberFormat="1" applyBorder="1" applyAlignment="1">
      <alignment horizontal="left"/>
    </xf>
    <xf numFmtId="6" fontId="37" fillId="0" borderId="130" xfId="66" applyNumberFormat="1" applyFont="1" applyBorder="1" applyAlignment="1">
      <alignment horizontal="left"/>
    </xf>
    <xf numFmtId="0" fontId="30" fillId="0" borderId="29" xfId="66" applyBorder="1" applyAlignment="1">
      <alignment horizontal="left"/>
    </xf>
    <xf numFmtId="0" fontId="30" fillId="0" borderId="36" xfId="66" applyBorder="1" applyAlignment="1">
      <alignment horizontal="left"/>
    </xf>
    <xf numFmtId="0" fontId="30" fillId="0" borderId="28" xfId="66" applyBorder="1" applyAlignment="1">
      <alignment horizontal="left"/>
    </xf>
    <xf numFmtId="0" fontId="30" fillId="0" borderId="0" xfId="66" applyAlignment="1">
      <alignment horizontal="left" wrapText="1"/>
    </xf>
    <xf numFmtId="0" fontId="211" fillId="0" borderId="0" xfId="66" applyFont="1" applyAlignment="1">
      <alignment horizontal="center" wrapText="1"/>
    </xf>
    <xf numFmtId="0" fontId="44" fillId="0" borderId="162" xfId="130" applyFont="1" applyBorder="1"/>
    <xf numFmtId="0" fontId="44" fillId="0" borderId="163" xfId="130" applyFont="1" applyBorder="1"/>
    <xf numFmtId="0" fontId="44" fillId="0" borderId="164" xfId="130" applyFont="1" applyBorder="1"/>
    <xf numFmtId="0" fontId="45" fillId="0" borderId="0" xfId="130" applyFont="1"/>
    <xf numFmtId="0" fontId="44" fillId="0" borderId="21" xfId="130" applyFont="1" applyBorder="1"/>
    <xf numFmtId="0" fontId="44" fillId="0" borderId="0" xfId="130" applyFont="1"/>
    <xf numFmtId="0" fontId="44" fillId="0" borderId="165" xfId="130" applyFont="1" applyBorder="1"/>
    <xf numFmtId="0" fontId="44" fillId="0" borderId="166" xfId="130" applyFont="1" applyBorder="1"/>
    <xf numFmtId="0" fontId="44" fillId="0" borderId="137" xfId="130" applyFont="1" applyBorder="1"/>
    <xf numFmtId="0" fontId="44" fillId="0" borderId="167" xfId="130" applyFont="1" applyBorder="1"/>
    <xf numFmtId="0" fontId="211" fillId="0" borderId="168" xfId="130" applyFont="1" applyBorder="1" applyAlignment="1">
      <alignment horizontal="center"/>
    </xf>
    <xf numFmtId="0" fontId="45" fillId="0" borderId="100" xfId="130" applyFont="1" applyBorder="1"/>
    <xf numFmtId="0" fontId="44" fillId="0" borderId="100" xfId="130" applyFont="1" applyBorder="1"/>
    <xf numFmtId="0" fontId="44" fillId="0" borderId="169" xfId="130" applyFont="1" applyBorder="1"/>
    <xf numFmtId="0" fontId="211" fillId="0" borderId="170" xfId="130" applyFont="1" applyBorder="1" applyAlignment="1">
      <alignment horizontal="center"/>
    </xf>
    <xf numFmtId="0" fontId="45" fillId="0" borderId="92" xfId="130" applyFont="1" applyBorder="1"/>
    <xf numFmtId="0" fontId="45" fillId="0" borderId="171" xfId="130" applyFont="1" applyBorder="1"/>
    <xf numFmtId="0" fontId="44" fillId="0" borderId="92" xfId="130" applyFont="1" applyBorder="1"/>
    <xf numFmtId="0" fontId="44" fillId="0" borderId="171" xfId="130" applyFont="1" applyBorder="1"/>
    <xf numFmtId="0" fontId="45" fillId="0" borderId="131" xfId="130" applyFont="1" applyBorder="1"/>
    <xf numFmtId="0" fontId="45" fillId="0" borderId="172" xfId="130" applyFont="1" applyBorder="1"/>
    <xf numFmtId="0" fontId="211" fillId="0" borderId="173" xfId="130" applyFont="1" applyBorder="1" applyAlignment="1">
      <alignment horizontal="center"/>
    </xf>
    <xf numFmtId="0" fontId="45" fillId="0" borderId="92" xfId="130" applyFont="1" applyBorder="1" applyAlignment="1">
      <alignment horizontal="left"/>
    </xf>
    <xf numFmtId="0" fontId="44" fillId="0" borderId="173" xfId="130" applyFont="1" applyBorder="1"/>
    <xf numFmtId="0" fontId="45" fillId="0" borderId="173" xfId="130" applyFont="1" applyBorder="1"/>
    <xf numFmtId="0" fontId="211" fillId="0" borderId="173" xfId="130" applyFont="1" applyBorder="1"/>
    <xf numFmtId="0" fontId="37" fillId="0" borderId="28" xfId="66" applyFont="1" applyBorder="1" applyAlignment="1">
      <alignment vertical="center"/>
    </xf>
    <xf numFmtId="0" fontId="37" fillId="0" borderId="36" xfId="66" applyFont="1" applyBorder="1" applyAlignment="1">
      <alignment horizontal="right"/>
    </xf>
    <xf numFmtId="0" fontId="37" fillId="0" borderId="32" xfId="66" applyFont="1" applyBorder="1"/>
    <xf numFmtId="0" fontId="30" fillId="0" borderId="92" xfId="66" applyBorder="1" applyAlignment="1">
      <alignment vertical="center" wrapText="1"/>
    </xf>
    <xf numFmtId="0" fontId="30" fillId="0" borderId="92" xfId="66" applyBorder="1"/>
    <xf numFmtId="0" fontId="37" fillId="0" borderId="92" xfId="66" applyFont="1" applyBorder="1" applyAlignment="1">
      <alignment horizontal="right"/>
    </xf>
    <xf numFmtId="0" fontId="37" fillId="0" borderId="30" xfId="66" applyFont="1" applyBorder="1"/>
    <xf numFmtId="0" fontId="30" fillId="0" borderId="0" xfId="66" applyAlignment="1">
      <alignment vertical="center" wrapText="1"/>
    </xf>
    <xf numFmtId="0" fontId="37" fillId="0" borderId="30" xfId="66" applyFont="1" applyBorder="1" applyAlignment="1">
      <alignment vertical="center"/>
    </xf>
    <xf numFmtId="0" fontId="37" fillId="0" borderId="158" xfId="66" applyFont="1" applyBorder="1" applyAlignment="1">
      <alignment vertical="center"/>
    </xf>
    <xf numFmtId="0" fontId="30" fillId="0" borderId="133" xfId="66" applyBorder="1"/>
    <xf numFmtId="0" fontId="30" fillId="0" borderId="133" xfId="66" applyBorder="1" applyAlignment="1">
      <alignment horizontal="center"/>
    </xf>
    <xf numFmtId="0" fontId="30" fillId="0" borderId="152" xfId="66" applyBorder="1" applyAlignment="1">
      <alignment horizontal="center"/>
    </xf>
    <xf numFmtId="0" fontId="30" fillId="0" borderId="28" xfId="66" applyBorder="1" applyAlignment="1">
      <alignment horizontal="center" vertical="center"/>
    </xf>
    <xf numFmtId="0" fontId="30" fillId="0" borderId="29" xfId="66" applyBorder="1"/>
    <xf numFmtId="0" fontId="30" fillId="0" borderId="0" xfId="135"/>
    <xf numFmtId="0" fontId="218" fillId="0" borderId="0" xfId="135" applyFont="1" applyAlignment="1">
      <alignment horizontal="left"/>
    </xf>
    <xf numFmtId="0" fontId="30" fillId="0" borderId="0" xfId="135" applyAlignment="1">
      <alignment horizontal="left" wrapText="1"/>
    </xf>
    <xf numFmtId="0" fontId="219" fillId="0" borderId="41" xfId="135" applyFont="1" applyBorder="1" applyAlignment="1">
      <alignment horizontal="center"/>
    </xf>
    <xf numFmtId="0" fontId="219" fillId="0" borderId="130" xfId="135" applyFont="1" applyBorder="1" applyAlignment="1">
      <alignment horizontal="center"/>
    </xf>
    <xf numFmtId="0" fontId="219" fillId="0" borderId="39" xfId="135" applyFont="1" applyBorder="1" applyAlignment="1">
      <alignment horizontal="center"/>
    </xf>
    <xf numFmtId="0" fontId="30" fillId="0" borderId="0" xfId="135" applyAlignment="1">
      <alignment horizontal="right"/>
    </xf>
    <xf numFmtId="0" fontId="31" fillId="0" borderId="41" xfId="135" applyFont="1" applyBorder="1" applyAlignment="1">
      <alignment horizontal="left"/>
    </xf>
    <xf numFmtId="170" fontId="31" fillId="0" borderId="130" xfId="135" applyNumberFormat="1" applyFont="1" applyBorder="1" applyAlignment="1">
      <alignment horizontal="right"/>
    </xf>
    <xf numFmtId="0" fontId="31" fillId="0" borderId="130" xfId="135" applyFont="1" applyBorder="1" applyAlignment="1">
      <alignment horizontal="left"/>
    </xf>
    <xf numFmtId="170" fontId="31" fillId="0" borderId="39" xfId="135" applyNumberFormat="1" applyFont="1" applyBorder="1" applyAlignment="1">
      <alignment horizontal="right"/>
    </xf>
    <xf numFmtId="0" fontId="211" fillId="0" borderId="0" xfId="135" applyFont="1"/>
    <xf numFmtId="0" fontId="31" fillId="0" borderId="75" xfId="135" applyFont="1" applyBorder="1" applyAlignment="1">
      <alignment horizontal="left"/>
    </xf>
    <xf numFmtId="1" fontId="31" fillId="0" borderId="73" xfId="135" applyNumberFormat="1" applyFont="1" applyBorder="1" applyAlignment="1">
      <alignment horizontal="right"/>
    </xf>
    <xf numFmtId="0" fontId="30" fillId="0" borderId="153" xfId="135" applyBorder="1"/>
    <xf numFmtId="0" fontId="31" fillId="0" borderId="73" xfId="135" applyFont="1" applyBorder="1" applyAlignment="1">
      <alignment horizontal="left"/>
    </xf>
    <xf numFmtId="1" fontId="31" fillId="0" borderId="74" xfId="135" applyNumberFormat="1" applyFont="1" applyBorder="1" applyAlignment="1">
      <alignment horizontal="right"/>
    </xf>
    <xf numFmtId="0" fontId="219" fillId="31" borderId="86" xfId="135" applyFont="1" applyFill="1" applyBorder="1" applyAlignment="1">
      <alignment horizontal="center"/>
    </xf>
    <xf numFmtId="0" fontId="219" fillId="31" borderId="55" xfId="135" applyFont="1" applyFill="1" applyBorder="1" applyAlignment="1">
      <alignment horizontal="center"/>
    </xf>
    <xf numFmtId="0" fontId="219" fillId="31" borderId="24" xfId="135" applyFont="1" applyFill="1" applyBorder="1" applyAlignment="1">
      <alignment horizontal="center"/>
    </xf>
    <xf numFmtId="0" fontId="219" fillId="31" borderId="56" xfId="135" applyFont="1" applyFill="1" applyBorder="1" applyAlignment="1">
      <alignment horizontal="center"/>
    </xf>
    <xf numFmtId="0" fontId="31" fillId="55" borderId="145" xfId="135" applyFont="1" applyFill="1" applyBorder="1" applyAlignment="1">
      <alignment horizontal="left"/>
    </xf>
    <xf numFmtId="0" fontId="31" fillId="0" borderId="99" xfId="135" applyFont="1" applyBorder="1" applyAlignment="1">
      <alignment horizontal="left"/>
    </xf>
    <xf numFmtId="0" fontId="31" fillId="0" borderId="100" xfId="135" applyFont="1" applyBorder="1" applyAlignment="1">
      <alignment horizontal="left"/>
    </xf>
    <xf numFmtId="0" fontId="31" fillId="0" borderId="120" xfId="135" applyFont="1" applyBorder="1" applyAlignment="1">
      <alignment horizontal="left"/>
    </xf>
    <xf numFmtId="0" fontId="31" fillId="56" borderId="144" xfId="135" applyFont="1" applyFill="1" applyBorder="1" applyAlignment="1">
      <alignment horizontal="left"/>
    </xf>
    <xf numFmtId="0" fontId="31" fillId="0" borderId="44" xfId="135" applyFont="1" applyBorder="1" applyAlignment="1">
      <alignment horizontal="left"/>
    </xf>
    <xf numFmtId="0" fontId="31" fillId="0" borderId="131" xfId="135" applyFont="1" applyBorder="1" applyAlignment="1">
      <alignment horizontal="left"/>
    </xf>
    <xf numFmtId="0" fontId="31" fillId="0" borderId="118" xfId="135" applyFont="1" applyBorder="1" applyAlignment="1">
      <alignment horizontal="left"/>
    </xf>
    <xf numFmtId="0" fontId="31" fillId="57" borderId="144" xfId="135" applyFont="1" applyFill="1" applyBorder="1" applyAlignment="1">
      <alignment horizontal="left"/>
    </xf>
    <xf numFmtId="0" fontId="31" fillId="28" borderId="144" xfId="135" applyFont="1" applyFill="1" applyBorder="1" applyAlignment="1">
      <alignment horizontal="left"/>
    </xf>
    <xf numFmtId="0" fontId="31" fillId="25" borderId="143" xfId="135" applyFont="1" applyFill="1" applyBorder="1" applyAlignment="1">
      <alignment horizontal="left"/>
    </xf>
    <xf numFmtId="0" fontId="31" fillId="0" borderId="14" xfId="135" applyFont="1" applyBorder="1" applyAlignment="1">
      <alignment horizontal="left"/>
    </xf>
    <xf numFmtId="0" fontId="31" fillId="0" borderId="137" xfId="135" applyFont="1" applyBorder="1" applyAlignment="1">
      <alignment horizontal="left"/>
    </xf>
    <xf numFmtId="0" fontId="31" fillId="0" borderId="117" xfId="135" applyFont="1" applyBorder="1" applyAlignment="1">
      <alignment horizontal="left"/>
    </xf>
    <xf numFmtId="0" fontId="219" fillId="31" borderId="86" xfId="135" applyFont="1" applyFill="1" applyBorder="1"/>
    <xf numFmtId="0" fontId="219" fillId="0" borderId="144" xfId="135" applyFont="1" applyBorder="1"/>
    <xf numFmtId="0" fontId="31" fillId="0" borderId="142" xfId="135" applyFont="1" applyBorder="1" applyAlignment="1">
      <alignment horizontal="center"/>
    </xf>
    <xf numFmtId="0" fontId="31" fillId="0" borderId="18" xfId="135" applyFont="1" applyBorder="1" applyAlignment="1">
      <alignment horizontal="center"/>
    </xf>
    <xf numFmtId="0" fontId="31" fillId="0" borderId="146" xfId="135" applyFont="1" applyBorder="1" applyAlignment="1">
      <alignment horizontal="center"/>
    </xf>
    <xf numFmtId="0" fontId="31" fillId="0" borderId="104" xfId="135" applyFont="1" applyBorder="1" applyAlignment="1">
      <alignment horizontal="center"/>
    </xf>
    <xf numFmtId="0" fontId="31" fillId="0" borderId="130" xfId="135" applyFont="1" applyBorder="1" applyAlignment="1">
      <alignment horizontal="center"/>
    </xf>
    <xf numFmtId="0" fontId="31" fillId="0" borderId="39" xfId="135" applyFont="1" applyBorder="1" applyAlignment="1">
      <alignment horizontal="center"/>
    </xf>
    <xf numFmtId="0" fontId="219" fillId="0" borderId="143" xfId="135" applyFont="1" applyBorder="1"/>
    <xf numFmtId="0" fontId="31" fillId="0" borderId="139" xfId="135" applyFont="1" applyBorder="1" applyAlignment="1">
      <alignment horizontal="center"/>
    </xf>
    <xf numFmtId="0" fontId="31" fillId="0" borderId="73" xfId="135" applyFont="1" applyBorder="1" applyAlignment="1">
      <alignment horizontal="center"/>
    </xf>
    <xf numFmtId="0" fontId="31" fillId="0" borderId="74" xfId="135" applyFont="1" applyBorder="1" applyAlignment="1">
      <alignment horizontal="center"/>
    </xf>
    <xf numFmtId="0" fontId="215" fillId="0" borderId="0" xfId="135" applyFont="1"/>
    <xf numFmtId="0" fontId="31" fillId="0" borderId="0" xfId="135" applyFont="1"/>
    <xf numFmtId="0" fontId="219" fillId="0" borderId="0" xfId="135" applyFont="1" applyAlignment="1">
      <alignment horizontal="center"/>
    </xf>
    <xf numFmtId="170" fontId="31" fillId="0" borderId="0" xfId="135" applyNumberFormat="1" applyFont="1" applyAlignment="1">
      <alignment horizontal="center"/>
    </xf>
    <xf numFmtId="0" fontId="31" fillId="0" borderId="0" xfId="135" applyFont="1" applyAlignment="1">
      <alignment horizontal="center"/>
    </xf>
    <xf numFmtId="0" fontId="30" fillId="0" borderId="36" xfId="135" applyBorder="1"/>
    <xf numFmtId="0" fontId="31" fillId="0" borderId="0" xfId="135" applyFont="1" applyAlignment="1">
      <alignment horizontal="left"/>
    </xf>
    <xf numFmtId="1" fontId="31" fillId="0" borderId="0" xfId="135" applyNumberFormat="1" applyFont="1" applyAlignment="1">
      <alignment horizontal="right"/>
    </xf>
    <xf numFmtId="0" fontId="219" fillId="0" borderId="0" xfId="135" applyFont="1" applyAlignment="1">
      <alignment horizontal="left"/>
    </xf>
    <xf numFmtId="0" fontId="217" fillId="0" borderId="0" xfId="130" applyFont="1" applyAlignment="1">
      <alignment horizontal="center"/>
    </xf>
    <xf numFmtId="0" fontId="33" fillId="58" borderId="130" xfId="130" applyFont="1" applyFill="1" applyBorder="1"/>
    <xf numFmtId="176" fontId="33" fillId="58" borderId="130" xfId="130" applyNumberFormat="1" applyFont="1" applyFill="1" applyBorder="1" applyAlignment="1">
      <alignment horizontal="center"/>
    </xf>
    <xf numFmtId="2" fontId="33" fillId="58" borderId="130" xfId="130" applyNumberFormat="1" applyFont="1" applyFill="1" applyBorder="1" applyAlignment="1">
      <alignment horizontal="center"/>
    </xf>
    <xf numFmtId="0" fontId="37" fillId="0" borderId="130" xfId="130" applyFont="1" applyBorder="1"/>
    <xf numFmtId="185" fontId="30" fillId="0" borderId="130" xfId="130" applyNumberFormat="1" applyBorder="1"/>
    <xf numFmtId="0" fontId="217" fillId="0" borderId="125" xfId="130" applyFont="1" applyBorder="1" applyAlignment="1">
      <alignment horizontal="center"/>
    </xf>
    <xf numFmtId="0" fontId="33" fillId="0" borderId="0" xfId="130" applyFont="1"/>
    <xf numFmtId="0" fontId="220" fillId="59" borderId="130" xfId="130" applyFont="1" applyFill="1" applyBorder="1" applyAlignment="1">
      <alignment horizontal="center" vertical="center" wrapText="1"/>
    </xf>
    <xf numFmtId="0" fontId="30" fillId="60" borderId="130" xfId="130" applyFill="1" applyBorder="1" applyAlignment="1">
      <alignment wrapText="1"/>
    </xf>
    <xf numFmtId="0" fontId="30" fillId="60" borderId="130" xfId="130" applyFill="1" applyBorder="1" applyAlignment="1">
      <alignment horizontal="center"/>
    </xf>
    <xf numFmtId="170" fontId="30" fillId="60" borderId="130" xfId="130" applyNumberFormat="1" applyFill="1" applyBorder="1" applyAlignment="1">
      <alignment horizontal="center"/>
    </xf>
    <xf numFmtId="2" fontId="30" fillId="60" borderId="130" xfId="130" applyNumberFormat="1" applyFill="1" applyBorder="1" applyAlignment="1">
      <alignment horizontal="center"/>
    </xf>
    <xf numFmtId="0" fontId="30" fillId="61" borderId="130" xfId="130" applyFill="1" applyBorder="1" applyAlignment="1">
      <alignment wrapText="1"/>
    </xf>
    <xf numFmtId="0" fontId="30" fillId="61" borderId="130" xfId="130" applyFill="1" applyBorder="1" applyAlignment="1">
      <alignment horizontal="center"/>
    </xf>
    <xf numFmtId="170" fontId="30" fillId="61" borderId="130" xfId="130" applyNumberFormat="1" applyFill="1" applyBorder="1" applyAlignment="1">
      <alignment horizontal="center"/>
    </xf>
    <xf numFmtId="2" fontId="30" fillId="61" borderId="130" xfId="130" applyNumberFormat="1" applyFill="1" applyBorder="1" applyAlignment="1">
      <alignment horizontal="center"/>
    </xf>
    <xf numFmtId="0" fontId="30" fillId="38" borderId="0" xfId="130" applyFill="1"/>
    <xf numFmtId="185" fontId="30" fillId="38" borderId="0" xfId="130" applyNumberFormat="1" applyFill="1"/>
    <xf numFmtId="0" fontId="221" fillId="0" borderId="34" xfId="136" applyFill="1" applyBorder="1" applyAlignment="1"/>
    <xf numFmtId="0" fontId="107" fillId="39" borderId="25" xfId="0" applyFont="1" applyFill="1" applyBorder="1" applyAlignment="1" applyProtection="1">
      <alignment horizontal="center"/>
      <protection locked="0"/>
    </xf>
    <xf numFmtId="166" fontId="107" fillId="39" borderId="25" xfId="30" applyNumberFormat="1" applyFont="1" applyFill="1" applyBorder="1" applyAlignment="1" applyProtection="1">
      <alignment horizontal="center"/>
      <protection locked="0"/>
    </xf>
    <xf numFmtId="169" fontId="107" fillId="39" borderId="25" xfId="0" applyNumberFormat="1" applyFont="1" applyFill="1" applyBorder="1" applyAlignment="1" applyProtection="1">
      <alignment horizontal="center"/>
      <protection locked="0"/>
    </xf>
    <xf numFmtId="166" fontId="107" fillId="39" borderId="25" xfId="30" applyNumberFormat="1" applyFont="1" applyFill="1" applyBorder="1" applyProtection="1">
      <protection locked="0"/>
    </xf>
    <xf numFmtId="166" fontId="107" fillId="39" borderId="67" xfId="30" applyNumberFormat="1" applyFont="1" applyFill="1" applyBorder="1" applyProtection="1">
      <protection locked="0"/>
    </xf>
    <xf numFmtId="166" fontId="107" fillId="39" borderId="4" xfId="30" applyNumberFormat="1" applyFont="1" applyFill="1" applyBorder="1" applyAlignment="1" applyProtection="1">
      <alignment horizontal="right"/>
      <protection locked="0"/>
    </xf>
    <xf numFmtId="170" fontId="107" fillId="39" borderId="4" xfId="31" applyNumberFormat="1" applyFont="1" applyFill="1" applyBorder="1" applyAlignment="1" applyProtection="1">
      <alignment horizontal="right"/>
      <protection locked="0"/>
    </xf>
    <xf numFmtId="169" fontId="107" fillId="39" borderId="25" xfId="31" applyNumberFormat="1" applyFont="1" applyFill="1" applyBorder="1" applyAlignment="1" applyProtection="1">
      <alignment horizontal="right"/>
      <protection locked="0"/>
    </xf>
    <xf numFmtId="3" fontId="154" fillId="39" borderId="25" xfId="62" applyNumberFormat="1" applyFont="1" applyFill="1" applyBorder="1" applyAlignment="1">
      <alignment horizontal="right"/>
    </xf>
    <xf numFmtId="169" fontId="154" fillId="39" borderId="67" xfId="31" applyNumberFormat="1" applyFont="1" applyFill="1" applyBorder="1" applyAlignment="1">
      <alignment horizontal="right"/>
    </xf>
    <xf numFmtId="169" fontId="154" fillId="39" borderId="25" xfId="62" applyNumberFormat="1" applyFont="1" applyFill="1" applyBorder="1" applyAlignment="1">
      <alignment horizontal="right"/>
    </xf>
    <xf numFmtId="0" fontId="135" fillId="42" borderId="101" xfId="62" applyFont="1" applyFill="1" applyBorder="1" applyAlignment="1">
      <alignment horizontal="center" vertical="center" wrapText="1"/>
    </xf>
    <xf numFmtId="0" fontId="135" fillId="38" borderId="0" xfId="62" applyFont="1" applyFill="1" applyAlignment="1">
      <alignment horizontal="left" vertical="center"/>
    </xf>
    <xf numFmtId="0" fontId="128" fillId="33" borderId="0" xfId="137" applyFill="1"/>
    <xf numFmtId="0" fontId="128" fillId="62" borderId="0" xfId="137" applyFill="1"/>
    <xf numFmtId="0" fontId="128" fillId="38" borderId="0" xfId="137" applyFill="1"/>
    <xf numFmtId="0" fontId="136" fillId="33" borderId="0" xfId="62" applyFont="1" applyFill="1" applyAlignment="1">
      <alignment horizontal="center"/>
    </xf>
    <xf numFmtId="0" fontId="164" fillId="38" borderId="0" xfId="137" applyFont="1" applyFill="1" applyAlignment="1">
      <alignment horizontal="right"/>
    </xf>
    <xf numFmtId="0" fontId="222" fillId="38" borderId="0" xfId="137" applyFont="1" applyFill="1"/>
    <xf numFmtId="0" fontId="223" fillId="38" borderId="0" xfId="137" applyFont="1" applyFill="1"/>
    <xf numFmtId="49" fontId="222" fillId="38" borderId="0" xfId="137" applyNumberFormat="1" applyFont="1" applyFill="1"/>
    <xf numFmtId="0" fontId="128" fillId="38" borderId="179" xfId="137" applyFill="1" applyBorder="1"/>
    <xf numFmtId="0" fontId="128" fillId="38" borderId="180" xfId="137" applyFill="1" applyBorder="1"/>
    <xf numFmtId="0" fontId="128" fillId="38" borderId="165" xfId="137" applyFill="1" applyBorder="1"/>
    <xf numFmtId="0" fontId="128" fillId="62" borderId="0" xfId="137" applyFill="1" applyAlignment="1">
      <alignment horizontal="center" wrapText="1"/>
    </xf>
    <xf numFmtId="3" fontId="128" fillId="39" borderId="130" xfId="137" applyNumberFormat="1" applyFill="1" applyBorder="1" applyAlignment="1">
      <alignment horizontal="center"/>
    </xf>
    <xf numFmtId="0" fontId="128" fillId="38" borderId="176" xfId="137" applyFill="1" applyBorder="1"/>
    <xf numFmtId="0" fontId="128" fillId="38" borderId="22" xfId="137" applyFill="1" applyBorder="1"/>
    <xf numFmtId="0" fontId="128" fillId="38" borderId="177" xfId="137" applyFill="1" applyBorder="1"/>
    <xf numFmtId="49" fontId="224" fillId="38" borderId="0" xfId="137" applyNumberFormat="1" applyFont="1" applyFill="1"/>
    <xf numFmtId="0" fontId="185" fillId="38" borderId="180" xfId="137" applyFont="1" applyFill="1" applyBorder="1"/>
    <xf numFmtId="0" fontId="0" fillId="63" borderId="0" xfId="137" applyFont="1" applyFill="1"/>
    <xf numFmtId="0" fontId="0" fillId="38" borderId="0" xfId="137" applyFont="1" applyFill="1"/>
    <xf numFmtId="168" fontId="128" fillId="62" borderId="0" xfId="137" applyNumberFormat="1" applyFill="1"/>
    <xf numFmtId="0" fontId="164" fillId="38" borderId="0" xfId="137" applyFont="1" applyFill="1"/>
    <xf numFmtId="0" fontId="128" fillId="63" borderId="0" xfId="137" applyFill="1"/>
    <xf numFmtId="49" fontId="104" fillId="38" borderId="0" xfId="137" applyNumberFormat="1" applyFont="1" applyFill="1"/>
    <xf numFmtId="44" fontId="128" fillId="62" borderId="0" xfId="137" applyNumberFormat="1" applyFill="1"/>
    <xf numFmtId="0" fontId="0" fillId="38" borderId="165" xfId="137" applyFont="1" applyFill="1" applyBorder="1"/>
    <xf numFmtId="0" fontId="164" fillId="38" borderId="21" xfId="137" applyFont="1" applyFill="1" applyBorder="1"/>
    <xf numFmtId="0" fontId="225" fillId="38" borderId="0" xfId="40" applyFont="1" applyFill="1" applyBorder="1" applyAlignment="1" applyProtection="1">
      <alignment horizontal="left" vertical="center"/>
    </xf>
    <xf numFmtId="44" fontId="128" fillId="33" borderId="0" xfId="137" applyNumberFormat="1" applyFill="1"/>
    <xf numFmtId="0" fontId="0" fillId="62" borderId="0" xfId="137" applyFont="1" applyFill="1"/>
    <xf numFmtId="44" fontId="0" fillId="39" borderId="183" xfId="138" applyFont="1" applyFill="1" applyBorder="1"/>
    <xf numFmtId="0" fontId="226" fillId="0" borderId="21" xfId="137" applyFont="1" applyBorder="1"/>
    <xf numFmtId="0" fontId="164" fillId="0" borderId="21" xfId="137" applyFont="1" applyBorder="1"/>
    <xf numFmtId="44" fontId="104" fillId="38" borderId="21" xfId="137" applyNumberFormat="1" applyFont="1" applyFill="1" applyBorder="1"/>
    <xf numFmtId="0" fontId="104" fillId="38" borderId="0" xfId="137" applyFont="1" applyFill="1"/>
    <xf numFmtId="44" fontId="226" fillId="38" borderId="21" xfId="137" applyNumberFormat="1" applyFont="1" applyFill="1" applyBorder="1"/>
    <xf numFmtId="9" fontId="128" fillId="38" borderId="165" xfId="139" applyFill="1" applyBorder="1" applyAlignment="1">
      <alignment horizontal="center"/>
    </xf>
    <xf numFmtId="164" fontId="104" fillId="38" borderId="176" xfId="137" applyNumberFormat="1" applyFont="1" applyFill="1" applyBorder="1"/>
    <xf numFmtId="0" fontId="104" fillId="38" borderId="22" xfId="137" applyFont="1" applyFill="1" applyBorder="1"/>
    <xf numFmtId="9" fontId="128" fillId="38" borderId="22" xfId="139" applyFill="1" applyBorder="1"/>
    <xf numFmtId="0" fontId="128" fillId="38" borderId="21" xfId="137" applyFill="1" applyBorder="1"/>
    <xf numFmtId="3" fontId="164" fillId="39" borderId="130" xfId="137" applyNumberFormat="1" applyFont="1" applyFill="1" applyBorder="1" applyAlignment="1">
      <alignment horizontal="center"/>
    </xf>
    <xf numFmtId="0" fontId="0" fillId="38" borderId="0" xfId="137" applyFont="1" applyFill="1" applyAlignment="1">
      <alignment horizontal="right"/>
    </xf>
    <xf numFmtId="14" fontId="128" fillId="38" borderId="0" xfId="137" applyNumberFormat="1" applyFill="1" applyAlignment="1">
      <alignment horizontal="left"/>
    </xf>
    <xf numFmtId="0" fontId="128" fillId="38" borderId="0" xfId="137" applyFill="1" applyAlignment="1">
      <alignment horizontal="right"/>
    </xf>
    <xf numFmtId="0" fontId="168" fillId="38" borderId="0" xfId="137" applyFont="1" applyFill="1"/>
    <xf numFmtId="0" fontId="227" fillId="0" borderId="130" xfId="133" applyFont="1" applyBorder="1" applyAlignment="1">
      <alignment horizontal="center" vertical="center"/>
    </xf>
    <xf numFmtId="14" fontId="228" fillId="64" borderId="130" xfId="133" applyNumberFormat="1" applyFont="1" applyFill="1" applyBorder="1" applyAlignment="1">
      <alignment horizontal="right" vertical="center"/>
    </xf>
    <xf numFmtId="0" fontId="228" fillId="64" borderId="130" xfId="133" applyFont="1" applyFill="1" applyBorder="1" applyAlignment="1">
      <alignment horizontal="right" vertical="center"/>
    </xf>
    <xf numFmtId="0" fontId="228" fillId="64" borderId="130" xfId="133" applyFont="1" applyFill="1" applyBorder="1" applyAlignment="1">
      <alignment horizontal="right" vertical="center" wrapText="1"/>
    </xf>
    <xf numFmtId="0" fontId="229" fillId="0" borderId="0" xfId="133" applyFont="1"/>
    <xf numFmtId="3" fontId="230" fillId="0" borderId="0" xfId="133" applyNumberFormat="1" applyFont="1" applyAlignment="1">
      <alignment horizontal="right" vertical="center"/>
    </xf>
    <xf numFmtId="44" fontId="168" fillId="0" borderId="0" xfId="138" applyFont="1"/>
    <xf numFmtId="0" fontId="128" fillId="0" borderId="0" xfId="137"/>
    <xf numFmtId="0" fontId="220" fillId="0" borderId="130" xfId="130" applyFont="1" applyBorder="1" applyAlignment="1">
      <alignment horizontal="center" vertical="center" wrapText="1"/>
    </xf>
    <xf numFmtId="0" fontId="30" fillId="38" borderId="179" xfId="137" applyFont="1" applyFill="1" applyBorder="1"/>
    <xf numFmtId="0" fontId="30" fillId="38" borderId="0" xfId="137" applyFont="1" applyFill="1"/>
    <xf numFmtId="0" fontId="30" fillId="38" borderId="0" xfId="137" applyFont="1" applyFill="1" applyAlignment="1">
      <alignment vertical="center"/>
    </xf>
    <xf numFmtId="0" fontId="114" fillId="0" borderId="111" xfId="0" applyFont="1" applyBorder="1" applyAlignment="1">
      <alignment horizontal="center" vertical="center" textRotation="90" wrapText="1"/>
    </xf>
    <xf numFmtId="0" fontId="114" fillId="0" borderId="76" xfId="0" applyFont="1" applyBorder="1" applyAlignment="1">
      <alignment horizontal="center" vertical="center" textRotation="90" wrapText="1"/>
    </xf>
    <xf numFmtId="169" fontId="154" fillId="0" borderId="130" xfId="62" applyNumberFormat="1" applyFont="1" applyBorder="1" applyAlignment="1">
      <alignment horizontal="right"/>
    </xf>
    <xf numFmtId="9" fontId="154" fillId="0" borderId="130" xfId="62" applyNumberFormat="1" applyFont="1" applyBorder="1" applyAlignment="1">
      <alignment horizontal="right"/>
    </xf>
    <xf numFmtId="170" fontId="154" fillId="0" borderId="130" xfId="62" applyNumberFormat="1" applyFont="1" applyBorder="1" applyAlignment="1">
      <alignment horizontal="right"/>
    </xf>
    <xf numFmtId="9" fontId="154" fillId="0" borderId="130" xfId="49" applyFont="1" applyBorder="1" applyAlignment="1">
      <alignment horizontal="right"/>
    </xf>
    <xf numFmtId="0" fontId="154" fillId="0" borderId="130" xfId="62" applyFont="1" applyBorder="1" applyAlignment="1">
      <alignment horizontal="right"/>
    </xf>
    <xf numFmtId="0" fontId="103" fillId="38" borderId="0" xfId="66" applyFont="1" applyFill="1" applyAlignment="1">
      <alignment horizontal="right"/>
    </xf>
    <xf numFmtId="14" fontId="183" fillId="38" borderId="0" xfId="66" applyNumberFormat="1" applyFont="1" applyFill="1" applyAlignment="1" applyProtection="1">
      <alignment horizontal="center" wrapText="1"/>
      <protection locked="0"/>
    </xf>
    <xf numFmtId="0" fontId="183" fillId="38" borderId="0" xfId="66" applyFont="1" applyFill="1" applyAlignment="1" applyProtection="1">
      <alignment horizontal="center" wrapText="1"/>
      <protection locked="0"/>
    </xf>
    <xf numFmtId="44" fontId="30" fillId="39" borderId="181" xfId="138" applyFont="1" applyFill="1" applyBorder="1"/>
    <xf numFmtId="0" fontId="206" fillId="0" borderId="0" xfId="130" applyFont="1" applyAlignment="1">
      <alignment horizontal="left"/>
    </xf>
    <xf numFmtId="0" fontId="37" fillId="0" borderId="0" xfId="130" applyFont="1" applyAlignment="1">
      <alignment horizontal="left"/>
    </xf>
    <xf numFmtId="0" fontId="30" fillId="0" borderId="0" xfId="130" applyAlignment="1">
      <alignment horizontal="left" vertical="top" wrapText="1"/>
    </xf>
    <xf numFmtId="0" fontId="0" fillId="0" borderId="0" xfId="0" applyAlignment="1">
      <alignment horizontal="left" vertical="top" wrapText="1"/>
    </xf>
    <xf numFmtId="0" fontId="30" fillId="0" borderId="0" xfId="130" applyAlignment="1">
      <alignment horizontal="center" vertical="center"/>
    </xf>
    <xf numFmtId="3" fontId="30" fillId="0" borderId="0" xfId="130" applyNumberFormat="1" applyAlignment="1">
      <alignment horizontal="right" vertical="center"/>
    </xf>
    <xf numFmtId="0" fontId="128" fillId="38" borderId="180" xfId="137" applyFill="1" applyBorder="1" applyAlignment="1">
      <alignment horizontal="center" vertical="center" wrapText="1"/>
    </xf>
    <xf numFmtId="0" fontId="229" fillId="33" borderId="0" xfId="133" applyFont="1" applyFill="1"/>
    <xf numFmtId="3" fontId="230" fillId="33" borderId="0" xfId="133" applyNumberFormat="1" applyFont="1" applyFill="1" applyAlignment="1">
      <alignment horizontal="right" vertical="center"/>
    </xf>
    <xf numFmtId="44" fontId="168" fillId="33" borderId="0" xfId="138" applyFont="1" applyFill="1"/>
    <xf numFmtId="0" fontId="109" fillId="64" borderId="182" xfId="137" applyFont="1" applyFill="1" applyBorder="1" applyAlignment="1">
      <alignment vertical="top"/>
    </xf>
    <xf numFmtId="0" fontId="109" fillId="64" borderId="125" xfId="137" applyFont="1" applyFill="1" applyBorder="1" applyAlignment="1">
      <alignment vertical="top"/>
    </xf>
    <xf numFmtId="0" fontId="109" fillId="64" borderId="141" xfId="137" applyFont="1" applyFill="1" applyBorder="1" applyAlignment="1">
      <alignment vertical="top"/>
    </xf>
    <xf numFmtId="0" fontId="109" fillId="64" borderId="21" xfId="137" applyFont="1" applyFill="1" applyBorder="1" applyAlignment="1">
      <alignment vertical="top"/>
    </xf>
    <xf numFmtId="0" fontId="109" fillId="64" borderId="0" xfId="137" applyFont="1" applyFill="1" applyAlignment="1">
      <alignment vertical="top"/>
    </xf>
    <xf numFmtId="0" fontId="109" fillId="64" borderId="43" xfId="137" applyFont="1" applyFill="1" applyBorder="1" applyAlignment="1">
      <alignment vertical="top"/>
    </xf>
    <xf numFmtId="0" fontId="109" fillId="38" borderId="0" xfId="137" applyFont="1" applyFill="1" applyAlignment="1">
      <alignment vertical="top"/>
    </xf>
    <xf numFmtId="0" fontId="109" fillId="64" borderId="176" xfId="137" applyFont="1" applyFill="1" applyBorder="1" applyAlignment="1">
      <alignment vertical="top"/>
    </xf>
    <xf numFmtId="0" fontId="109" fillId="64" borderId="22" xfId="137" applyFont="1" applyFill="1" applyBorder="1" applyAlignment="1">
      <alignment vertical="top"/>
    </xf>
    <xf numFmtId="0" fontId="109" fillId="64" borderId="191" xfId="137" applyFont="1" applyFill="1" applyBorder="1" applyAlignment="1">
      <alignment vertical="top"/>
    </xf>
    <xf numFmtId="0" fontId="109" fillId="38" borderId="179" xfId="137" applyFont="1" applyFill="1" applyBorder="1" applyAlignment="1">
      <alignment vertical="top"/>
    </xf>
    <xf numFmtId="0" fontId="128" fillId="38" borderId="178" xfId="137" applyFill="1" applyBorder="1"/>
    <xf numFmtId="0" fontId="223" fillId="38" borderId="22" xfId="137" applyFont="1" applyFill="1" applyBorder="1"/>
    <xf numFmtId="3" fontId="164" fillId="38" borderId="165" xfId="137" applyNumberFormat="1" applyFont="1" applyFill="1" applyBorder="1"/>
    <xf numFmtId="3" fontId="164" fillId="39" borderId="172" xfId="137" applyNumberFormat="1" applyFont="1" applyFill="1" applyBorder="1" applyAlignment="1">
      <alignment horizontal="right" vertical="center"/>
    </xf>
    <xf numFmtId="0" fontId="128" fillId="33" borderId="0" xfId="137" applyFill="1" applyAlignment="1">
      <alignment horizontal="center"/>
    </xf>
    <xf numFmtId="44" fontId="37" fillId="65" borderId="181" xfId="138" applyFont="1" applyFill="1" applyBorder="1"/>
    <xf numFmtId="183" fontId="128" fillId="38" borderId="179" xfId="139" applyNumberFormat="1" applyFont="1" applyFill="1" applyBorder="1"/>
    <xf numFmtId="44" fontId="128" fillId="38" borderId="0" xfId="137" applyNumberFormat="1" applyFill="1" applyAlignment="1">
      <alignment vertical="center"/>
    </xf>
    <xf numFmtId="0" fontId="33" fillId="38" borderId="179" xfId="137" applyFont="1" applyFill="1" applyBorder="1"/>
    <xf numFmtId="0" fontId="203" fillId="38" borderId="0" xfId="137" applyFont="1" applyFill="1"/>
    <xf numFmtId="0" fontId="128" fillId="63" borderId="176" xfId="137" applyFill="1" applyBorder="1"/>
    <xf numFmtId="44" fontId="128" fillId="39" borderId="184" xfId="138" applyFill="1" applyBorder="1" applyAlignment="1" applyProtection="1">
      <alignment horizontal="center"/>
      <protection locked="0"/>
    </xf>
    <xf numFmtId="0" fontId="128" fillId="0" borderId="130" xfId="137" applyBorder="1" applyAlignment="1">
      <alignment horizontal="center" vertical="center" wrapText="1"/>
    </xf>
    <xf numFmtId="0" fontId="128" fillId="63" borderId="0" xfId="137" applyFill="1" applyAlignment="1">
      <alignment horizontal="center" vertical="center" wrapText="1"/>
    </xf>
    <xf numFmtId="0" fontId="103" fillId="0" borderId="0" xfId="66" applyFont="1" applyAlignment="1" applyProtection="1">
      <alignment horizontal="center"/>
      <protection locked="0"/>
    </xf>
    <xf numFmtId="9" fontId="0" fillId="38" borderId="21" xfId="139" applyFont="1" applyFill="1" applyBorder="1"/>
    <xf numFmtId="44" fontId="128" fillId="63" borderId="165" xfId="137" applyNumberFormat="1" applyFill="1" applyBorder="1"/>
    <xf numFmtId="9" fontId="128" fillId="38" borderId="165" xfId="139" applyFill="1" applyBorder="1"/>
    <xf numFmtId="44" fontId="0" fillId="38" borderId="21" xfId="138" applyFont="1" applyFill="1" applyBorder="1"/>
    <xf numFmtId="44" fontId="164" fillId="38" borderId="21" xfId="137" applyNumberFormat="1" applyFont="1" applyFill="1" applyBorder="1"/>
    <xf numFmtId="0" fontId="128" fillId="63" borderId="22" xfId="137" applyFill="1" applyBorder="1"/>
    <xf numFmtId="44" fontId="128" fillId="38" borderId="21" xfId="138" applyFill="1" applyBorder="1"/>
    <xf numFmtId="10" fontId="164" fillId="39" borderId="130" xfId="137" applyNumberFormat="1" applyFont="1" applyFill="1" applyBorder="1" applyAlignment="1">
      <alignment horizontal="center"/>
    </xf>
    <xf numFmtId="0" fontId="128" fillId="38" borderId="0" xfId="137" applyFill="1" applyAlignment="1">
      <alignment wrapText="1"/>
    </xf>
    <xf numFmtId="10" fontId="128" fillId="38" borderId="0" xfId="137" applyNumberFormat="1" applyFill="1"/>
    <xf numFmtId="0" fontId="183" fillId="38" borderId="0" xfId="66" applyFont="1" applyFill="1" applyAlignment="1" applyProtection="1">
      <alignment wrapText="1"/>
      <protection locked="0"/>
    </xf>
    <xf numFmtId="37" fontId="164" fillId="33" borderId="0" xfId="137" applyNumberFormat="1" applyFont="1" applyFill="1"/>
    <xf numFmtId="44" fontId="128" fillId="62" borderId="0" xfId="138" applyFill="1" applyBorder="1"/>
    <xf numFmtId="44" fontId="0" fillId="62" borderId="0" xfId="138" applyFont="1" applyFill="1" applyBorder="1" applyAlignment="1">
      <alignment horizontal="right"/>
    </xf>
    <xf numFmtId="0" fontId="165" fillId="33" borderId="0" xfId="137" applyFont="1" applyFill="1" applyAlignment="1">
      <alignment horizontal="left"/>
    </xf>
    <xf numFmtId="0" fontId="164" fillId="33" borderId="0" xfId="137" applyFont="1" applyFill="1"/>
    <xf numFmtId="0" fontId="233" fillId="33" borderId="0" xfId="140" applyFont="1" applyFill="1" applyAlignment="1">
      <alignment horizontal="center" vertical="center" wrapText="1"/>
    </xf>
    <xf numFmtId="0" fontId="231" fillId="33" borderId="0" xfId="140" applyFont="1" applyFill="1" applyAlignment="1">
      <alignment horizontal="center" vertical="center" wrapText="1"/>
    </xf>
    <xf numFmtId="0" fontId="232" fillId="33" borderId="0" xfId="140" applyFont="1" applyFill="1" applyAlignment="1">
      <alignment horizontal="center" vertical="center" wrapText="1"/>
    </xf>
    <xf numFmtId="183" fontId="0" fillId="33" borderId="0" xfId="141" applyNumberFormat="1" applyFont="1" applyFill="1" applyBorder="1" applyAlignment="1">
      <alignment horizontal="center" vertical="center"/>
    </xf>
    <xf numFmtId="0" fontId="231" fillId="33" borderId="0" xfId="140" applyFont="1" applyFill="1" applyAlignment="1">
      <alignment horizontal="left" vertical="center" wrapText="1"/>
    </xf>
    <xf numFmtId="0" fontId="234" fillId="33" borderId="0" xfId="140" applyFont="1" applyFill="1" applyAlignment="1">
      <alignment horizontal="left" vertical="center"/>
    </xf>
    <xf numFmtId="0" fontId="234" fillId="33" borderId="0" xfId="140" applyFont="1" applyFill="1" applyAlignment="1">
      <alignment horizontal="left" vertical="center" wrapText="1"/>
    </xf>
    <xf numFmtId="183" fontId="235" fillId="33" borderId="0" xfId="141" applyNumberFormat="1" applyFont="1" applyFill="1" applyBorder="1" applyAlignment="1">
      <alignment horizontal="center" vertical="center"/>
    </xf>
    <xf numFmtId="0" fontId="236" fillId="33" borderId="0" xfId="40" applyFont="1" applyFill="1" applyBorder="1" applyAlignment="1" applyProtection="1"/>
    <xf numFmtId="0" fontId="0" fillId="33" borderId="0" xfId="137" applyFont="1" applyFill="1"/>
    <xf numFmtId="0" fontId="107" fillId="0" borderId="0" xfId="62" applyFont="1" applyAlignment="1">
      <alignment horizontal="left" vertical="top"/>
    </xf>
    <xf numFmtId="0" fontId="107" fillId="0" borderId="35" xfId="62" applyFont="1" applyBorder="1" applyAlignment="1">
      <alignment horizontal="left" vertical="top"/>
    </xf>
    <xf numFmtId="0" fontId="107" fillId="0" borderId="43" xfId="62" applyFont="1" applyBorder="1" applyAlignment="1">
      <alignment horizontal="left" vertical="top"/>
    </xf>
    <xf numFmtId="44" fontId="107" fillId="66" borderId="130" xfId="62" applyNumberFormat="1" applyFont="1" applyFill="1" applyBorder="1" applyAlignment="1">
      <alignment horizontal="left" vertical="top"/>
    </xf>
    <xf numFmtId="3" fontId="107" fillId="66" borderId="130" xfId="62" applyNumberFormat="1" applyFont="1" applyFill="1" applyBorder="1" applyAlignment="1">
      <alignment horizontal="right" vertical="top"/>
    </xf>
    <xf numFmtId="0" fontId="135" fillId="0" borderId="0" xfId="62" applyFont="1" applyAlignment="1">
      <alignment horizontal="center" vertical="center"/>
    </xf>
    <xf numFmtId="0" fontId="135" fillId="0" borderId="35" xfId="62" applyFont="1" applyBorder="1" applyAlignment="1">
      <alignment horizontal="left" vertical="center"/>
    </xf>
    <xf numFmtId="0" fontId="107" fillId="0" borderId="43" xfId="62" applyFont="1" applyBorder="1" applyAlignment="1">
      <alignment horizontal="left" vertical="top" wrapText="1"/>
    </xf>
    <xf numFmtId="0" fontId="107" fillId="0" borderId="0" xfId="62" applyFont="1" applyAlignment="1">
      <alignment horizontal="right" vertical="top"/>
    </xf>
    <xf numFmtId="0" fontId="106" fillId="0" borderId="35" xfId="62" applyFont="1" applyBorder="1" applyAlignment="1">
      <alignment horizontal="left" vertical="top"/>
    </xf>
    <xf numFmtId="0" fontId="30" fillId="0" borderId="130" xfId="130" applyBorder="1" applyAlignment="1">
      <alignment horizontal="center"/>
    </xf>
    <xf numFmtId="0" fontId="30" fillId="0" borderId="42" xfId="130" applyBorder="1" applyAlignment="1">
      <alignment horizontal="right" vertical="center"/>
    </xf>
    <xf numFmtId="0" fontId="30" fillId="0" borderId="0" xfId="130" applyAlignment="1">
      <alignment horizontal="right" vertical="center"/>
    </xf>
    <xf numFmtId="0" fontId="30" fillId="0" borderId="16" xfId="130" applyBorder="1"/>
    <xf numFmtId="3" fontId="30" fillId="36" borderId="25" xfId="130" applyNumberFormat="1" applyFill="1" applyBorder="1"/>
    <xf numFmtId="0" fontId="30" fillId="0" borderId="17" xfId="130" applyBorder="1"/>
    <xf numFmtId="0" fontId="30" fillId="0" borderId="25" xfId="130" applyBorder="1"/>
    <xf numFmtId="186" fontId="30" fillId="36" borderId="25" xfId="130" applyNumberFormat="1" applyFill="1" applyBorder="1"/>
    <xf numFmtId="3" fontId="30" fillId="36" borderId="4" xfId="130" applyNumberFormat="1" applyFill="1" applyBorder="1" applyAlignment="1">
      <alignment horizontal="center" vertical="center"/>
    </xf>
    <xf numFmtId="0" fontId="30" fillId="0" borderId="197" xfId="130" applyBorder="1" applyAlignment="1">
      <alignment horizontal="center" vertical="center"/>
    </xf>
    <xf numFmtId="0" fontId="30" fillId="0" borderId="0" xfId="130" applyAlignment="1">
      <alignment horizontal="left" vertical="top" wrapText="1" readingOrder="1"/>
    </xf>
    <xf numFmtId="0" fontId="30" fillId="0" borderId="0" xfId="130" applyAlignment="1">
      <alignment horizontal="right"/>
    </xf>
    <xf numFmtId="0" fontId="5" fillId="39" borderId="0" xfId="66" applyFont="1" applyFill="1"/>
    <xf numFmtId="164" fontId="168" fillId="38" borderId="0" xfId="31" applyNumberFormat="1" applyFont="1" applyFill="1"/>
    <xf numFmtId="0" fontId="5" fillId="46" borderId="41" xfId="127" applyFont="1" applyFill="1" applyBorder="1" applyAlignment="1" applyProtection="1">
      <alignment horizontal="center"/>
      <protection locked="0"/>
    </xf>
    <xf numFmtId="168" fontId="5" fillId="38" borderId="0" xfId="66" applyNumberFormat="1" applyFont="1" applyFill="1" applyAlignment="1">
      <alignment horizontal="center"/>
    </xf>
    <xf numFmtId="0" fontId="5" fillId="46" borderId="58" xfId="127" applyFont="1" applyFill="1" applyBorder="1" applyAlignment="1" applyProtection="1">
      <alignment horizontal="left"/>
      <protection locked="0"/>
    </xf>
    <xf numFmtId="0" fontId="5" fillId="46" borderId="58" xfId="127" applyFont="1" applyFill="1" applyBorder="1" applyAlignment="1" applyProtection="1">
      <alignment horizontal="center"/>
      <protection locked="0"/>
    </xf>
    <xf numFmtId="0" fontId="5" fillId="46" borderId="30" xfId="127" applyFont="1" applyFill="1" applyBorder="1" applyAlignment="1" applyProtection="1">
      <alignment horizontal="center"/>
      <protection locked="0"/>
    </xf>
    <xf numFmtId="0" fontId="5" fillId="46" borderId="99" xfId="127" applyFont="1" applyFill="1" applyBorder="1" applyAlignment="1" applyProtection="1">
      <alignment horizontal="center"/>
      <protection locked="0"/>
    </xf>
    <xf numFmtId="0" fontId="5" fillId="38" borderId="43" xfId="66" applyFont="1" applyFill="1" applyBorder="1" applyAlignment="1">
      <alignment horizontal="center" wrapText="1"/>
    </xf>
    <xf numFmtId="0" fontId="103" fillId="36" borderId="130" xfId="66" applyFont="1" applyFill="1" applyBorder="1" applyAlignment="1" applyProtection="1">
      <alignment horizontal="center"/>
      <protection locked="0"/>
    </xf>
    <xf numFmtId="0" fontId="103" fillId="35" borderId="130" xfId="66" applyFont="1" applyFill="1" applyBorder="1" applyAlignment="1" applyProtection="1">
      <alignment horizontal="center"/>
      <protection locked="0"/>
    </xf>
    <xf numFmtId="4" fontId="30" fillId="36" borderId="25" xfId="130" applyNumberFormat="1" applyFill="1" applyBorder="1"/>
    <xf numFmtId="0" fontId="30" fillId="53" borderId="92" xfId="130" applyFill="1" applyBorder="1" applyAlignment="1">
      <alignment horizontal="left"/>
    </xf>
    <xf numFmtId="0" fontId="30" fillId="53" borderId="92" xfId="130" applyFill="1" applyBorder="1"/>
    <xf numFmtId="0" fontId="30" fillId="53" borderId="0" xfId="130" applyFill="1" applyAlignment="1">
      <alignment wrapText="1"/>
    </xf>
    <xf numFmtId="0" fontId="30" fillId="0" borderId="0" xfId="130" applyAlignment="1">
      <alignment vertical="top" wrapText="1"/>
    </xf>
    <xf numFmtId="0" fontId="109" fillId="31" borderId="0" xfId="66" applyFont="1" applyFill="1"/>
    <xf numFmtId="0" fontId="107" fillId="38" borderId="130" xfId="62" applyFont="1" applyFill="1" applyBorder="1" applyAlignment="1">
      <alignment horizontal="left" vertical="top"/>
    </xf>
    <xf numFmtId="0" fontId="107" fillId="38" borderId="0" xfId="0" applyFont="1" applyFill="1"/>
    <xf numFmtId="0" fontId="103" fillId="34" borderId="130" xfId="66" applyFont="1" applyFill="1" applyBorder="1"/>
    <xf numFmtId="0" fontId="107" fillId="38" borderId="130" xfId="62" applyFont="1" applyFill="1" applyBorder="1" applyAlignment="1">
      <alignment horizontal="center" vertical="top"/>
    </xf>
    <xf numFmtId="0" fontId="103" fillId="38" borderId="102" xfId="66" applyFont="1" applyFill="1" applyBorder="1"/>
    <xf numFmtId="0" fontId="104" fillId="38" borderId="131" xfId="66" applyFont="1" applyFill="1" applyBorder="1"/>
    <xf numFmtId="0" fontId="103" fillId="38" borderId="131" xfId="66" applyFont="1" applyFill="1" applyBorder="1"/>
    <xf numFmtId="0" fontId="103" fillId="38" borderId="118" xfId="66" applyFont="1" applyFill="1" applyBorder="1"/>
    <xf numFmtId="0" fontId="156" fillId="0" borderId="0" xfId="62" applyFont="1" applyAlignment="1">
      <alignment horizontal="right"/>
    </xf>
    <xf numFmtId="172" fontId="156" fillId="0" borderId="0" xfId="62" applyNumberFormat="1" applyFont="1" applyAlignment="1">
      <alignment horizontal="right"/>
    </xf>
    <xf numFmtId="0" fontId="243" fillId="0" borderId="0" xfId="62" applyFont="1" applyAlignment="1">
      <alignment horizontal="right"/>
    </xf>
    <xf numFmtId="0" fontId="243" fillId="39" borderId="108" xfId="62" applyFont="1" applyFill="1" applyBorder="1" applyAlignment="1">
      <alignment horizontal="center"/>
    </xf>
    <xf numFmtId="14" fontId="243" fillId="39" borderId="18" xfId="62" applyNumberFormat="1" applyFont="1" applyFill="1" applyBorder="1" applyAlignment="1">
      <alignment horizontal="center"/>
    </xf>
    <xf numFmtId="169" fontId="156" fillId="0" borderId="130" xfId="62" applyNumberFormat="1" applyFont="1" applyBorder="1" applyAlignment="1">
      <alignment horizontal="right"/>
    </xf>
    <xf numFmtId="9" fontId="156" fillId="0" borderId="130" xfId="62" applyNumberFormat="1" applyFont="1" applyBorder="1" applyAlignment="1">
      <alignment horizontal="right"/>
    </xf>
    <xf numFmtId="170" fontId="156" fillId="0" borderId="130" xfId="62" applyNumberFormat="1" applyFont="1" applyBorder="1" applyAlignment="1">
      <alignment horizontal="right"/>
    </xf>
    <xf numFmtId="9" fontId="156" fillId="0" borderId="130" xfId="49" applyFont="1" applyBorder="1" applyAlignment="1">
      <alignment horizontal="right"/>
    </xf>
    <xf numFmtId="0" fontId="156" fillId="0" borderId="130" xfId="62" applyFont="1" applyBorder="1" applyAlignment="1">
      <alignment horizontal="right"/>
    </xf>
    <xf numFmtId="0" fontId="103" fillId="0" borderId="0" xfId="66" applyFont="1"/>
    <xf numFmtId="0" fontId="104" fillId="0" borderId="0" xfId="66" applyFont="1" applyAlignment="1">
      <alignment horizontal="center" textRotation="90"/>
    </xf>
    <xf numFmtId="0" fontId="183" fillId="0" borderId="0" xfId="66" applyFont="1" applyAlignment="1" applyProtection="1">
      <alignment horizontal="center"/>
      <protection locked="0"/>
    </xf>
    <xf numFmtId="0" fontId="0" fillId="0" borderId="0" xfId="0" applyAlignment="1">
      <alignment horizontal="left" vertical="top"/>
    </xf>
    <xf numFmtId="0" fontId="103" fillId="38" borderId="30" xfId="66" applyFont="1" applyFill="1" applyBorder="1"/>
    <xf numFmtId="3" fontId="103" fillId="38" borderId="146" xfId="66" applyNumberFormat="1" applyFont="1" applyFill="1" applyBorder="1"/>
    <xf numFmtId="0" fontId="103" fillId="38" borderId="158" xfId="66" applyFont="1" applyFill="1" applyBorder="1"/>
    <xf numFmtId="3" fontId="103" fillId="38" borderId="74" xfId="66" applyNumberFormat="1" applyFont="1" applyFill="1" applyBorder="1"/>
    <xf numFmtId="0" fontId="3" fillId="38" borderId="0" xfId="127" applyFont="1" applyFill="1"/>
    <xf numFmtId="0" fontId="3" fillId="45" borderId="38" xfId="127" applyFont="1" applyFill="1" applyBorder="1" applyAlignment="1" applyProtection="1">
      <alignment vertical="top" wrapText="1"/>
      <protection locked="0"/>
    </xf>
    <xf numFmtId="0" fontId="3" fillId="45" borderId="74" xfId="127" applyFont="1" applyFill="1" applyBorder="1" applyAlignment="1" applyProtection="1">
      <alignment vertical="top" wrapText="1"/>
      <protection locked="0"/>
    </xf>
    <xf numFmtId="164" fontId="103" fillId="38" borderId="38" xfId="66" applyNumberFormat="1" applyFont="1" applyFill="1" applyBorder="1"/>
    <xf numFmtId="164" fontId="103" fillId="38" borderId="39" xfId="127" applyNumberFormat="1" applyFont="1" applyFill="1" applyBorder="1" applyAlignment="1">
      <alignment horizontal="left"/>
    </xf>
    <xf numFmtId="164" fontId="103" fillId="38" borderId="204" xfId="31" applyNumberFormat="1" applyFont="1" applyFill="1" applyBorder="1" applyAlignment="1">
      <alignment horizontal="center"/>
    </xf>
    <xf numFmtId="0" fontId="103" fillId="34" borderId="0" xfId="66" applyFont="1" applyFill="1"/>
    <xf numFmtId="0" fontId="240" fillId="38" borderId="0" xfId="66" applyFont="1" applyFill="1" applyAlignment="1">
      <alignment horizontal="center"/>
    </xf>
    <xf numFmtId="0" fontId="168" fillId="38" borderId="0" xfId="127" applyFont="1" applyFill="1" applyAlignment="1">
      <alignment horizontal="center"/>
    </xf>
    <xf numFmtId="0" fontId="109" fillId="64" borderId="130" xfId="66" applyFont="1" applyFill="1" applyBorder="1" applyAlignment="1">
      <alignment vertical="center"/>
    </xf>
    <xf numFmtId="0" fontId="107" fillId="39" borderId="25" xfId="0" applyFont="1" applyFill="1" applyBorder="1" applyAlignment="1" applyProtection="1">
      <alignment horizontal="center" vertical="center"/>
      <protection locked="0"/>
    </xf>
    <xf numFmtId="0" fontId="17" fillId="0" borderId="0" xfId="127" applyFont="1" applyAlignment="1" applyProtection="1">
      <alignment horizontal="center"/>
      <protection locked="0"/>
    </xf>
    <xf numFmtId="0" fontId="13" fillId="0" borderId="0" xfId="127" applyFont="1" applyAlignment="1">
      <alignment horizontal="center"/>
    </xf>
    <xf numFmtId="0" fontId="16" fillId="0" borderId="0" xfId="127" applyFont="1" applyAlignment="1">
      <alignment horizontal="center"/>
    </xf>
    <xf numFmtId="0" fontId="20" fillId="38" borderId="0" xfId="66" applyFont="1" applyFill="1" applyAlignment="1">
      <alignment horizontal="center" wrapText="1"/>
    </xf>
    <xf numFmtId="0" fontId="240" fillId="38" borderId="0" xfId="66" applyFont="1" applyFill="1" applyAlignment="1">
      <alignment horizontal="left"/>
    </xf>
    <xf numFmtId="0" fontId="9" fillId="38" borderId="0" xfId="0" applyFont="1" applyFill="1" applyAlignment="1">
      <alignment horizontal="left" vertical="top"/>
    </xf>
    <xf numFmtId="0" fontId="103" fillId="38" borderId="0" xfId="66" applyFont="1" applyFill="1" applyAlignment="1" applyProtection="1">
      <alignment horizontal="left"/>
      <protection locked="0"/>
    </xf>
    <xf numFmtId="0" fontId="245" fillId="38" borderId="0" xfId="66" applyFont="1" applyFill="1" applyAlignment="1" applyProtection="1">
      <alignment horizontal="left"/>
      <protection locked="0"/>
    </xf>
    <xf numFmtId="169" fontId="2" fillId="38" borderId="0" xfId="66" applyNumberFormat="1" applyFont="1" applyFill="1" applyAlignment="1">
      <alignment horizontal="right"/>
    </xf>
    <xf numFmtId="3" fontId="168" fillId="38" borderId="0" xfId="127" applyNumberFormat="1" applyFont="1" applyFill="1" applyAlignment="1">
      <alignment horizontal="center"/>
    </xf>
    <xf numFmtId="0" fontId="245" fillId="38" borderId="0" xfId="66" applyFont="1" applyFill="1" applyAlignment="1" applyProtection="1">
      <alignment horizontal="right"/>
      <protection locked="0"/>
    </xf>
    <xf numFmtId="0" fontId="168" fillId="38" borderId="0" xfId="127" applyFont="1" applyFill="1" applyAlignment="1">
      <alignment horizontal="right"/>
    </xf>
    <xf numFmtId="164" fontId="103" fillId="38" borderId="130" xfId="31" applyNumberFormat="1" applyFont="1" applyFill="1" applyBorder="1" applyAlignment="1"/>
    <xf numFmtId="164" fontId="168" fillId="38" borderId="130" xfId="31" applyNumberFormat="1" applyFont="1" applyFill="1" applyBorder="1" applyAlignment="1" applyProtection="1">
      <alignment horizontal="center"/>
    </xf>
    <xf numFmtId="0" fontId="103" fillId="38" borderId="190" xfId="66" applyFont="1" applyFill="1" applyBorder="1" applyAlignment="1" applyProtection="1">
      <alignment horizontal="center"/>
      <protection locked="0"/>
    </xf>
    <xf numFmtId="42" fontId="104" fillId="38" borderId="112" xfId="31" applyNumberFormat="1" applyFont="1" applyFill="1" applyBorder="1" applyAlignment="1">
      <alignment horizontal="right"/>
    </xf>
    <xf numFmtId="0" fontId="207" fillId="0" borderId="75" xfId="0" applyFont="1" applyBorder="1" applyAlignment="1">
      <alignment horizontal="center" wrapText="1"/>
    </xf>
    <xf numFmtId="0" fontId="207" fillId="0" borderId="74" xfId="0" applyFont="1" applyBorder="1" applyAlignment="1">
      <alignment horizontal="center" vertical="center"/>
    </xf>
    <xf numFmtId="0" fontId="207" fillId="0" borderId="74" xfId="0" applyFont="1" applyBorder="1" applyAlignment="1">
      <alignment horizontal="center" wrapText="1"/>
    </xf>
    <xf numFmtId="0" fontId="0" fillId="0" borderId="40" xfId="0" applyBorder="1" applyAlignment="1">
      <alignment horizontal="center" vertical="center"/>
    </xf>
    <xf numFmtId="0" fontId="0" fillId="0" borderId="38" xfId="0" applyBorder="1" applyAlignment="1">
      <alignment horizontal="center" vertical="center" wrapText="1"/>
    </xf>
    <xf numFmtId="0" fontId="0" fillId="0" borderId="148"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246" fillId="0" borderId="39" xfId="0" applyFont="1" applyBorder="1" applyAlignment="1">
      <alignment horizontal="center" vertical="center" wrapText="1"/>
    </xf>
    <xf numFmtId="0" fontId="0" fillId="0" borderId="144" xfId="0" applyBorder="1" applyAlignment="1">
      <alignment horizontal="center" vertical="center"/>
    </xf>
    <xf numFmtId="0" fontId="0" fillId="0" borderId="39" xfId="0" applyBorder="1" applyAlignment="1">
      <alignment horizontal="center" vertical="center" wrapText="1"/>
    </xf>
    <xf numFmtId="0" fontId="246" fillId="0" borderId="144" xfId="0" applyFont="1" applyBorder="1" applyAlignment="1">
      <alignment horizontal="center" vertical="center" wrapText="1"/>
    </xf>
    <xf numFmtId="0" fontId="246" fillId="0" borderId="205" xfId="0" applyFont="1" applyBorder="1" applyAlignment="1">
      <alignment horizontal="center" vertical="center" wrapText="1"/>
    </xf>
    <xf numFmtId="0" fontId="0" fillId="0" borderId="155" xfId="0" applyBorder="1" applyAlignment="1">
      <alignment horizontal="center" vertical="center"/>
    </xf>
    <xf numFmtId="0" fontId="0" fillId="0" borderId="75" xfId="0" applyBorder="1" applyAlignment="1">
      <alignment horizontal="center" vertical="center" wrapText="1"/>
    </xf>
    <xf numFmtId="0" fontId="246" fillId="0" borderId="74" xfId="0" applyFont="1" applyBorder="1" applyAlignment="1">
      <alignment horizontal="center" wrapText="1"/>
    </xf>
    <xf numFmtId="0" fontId="246" fillId="0" borderId="143" xfId="0" applyFont="1" applyBorder="1" applyAlignment="1">
      <alignment horizontal="center" vertical="center" wrapText="1"/>
    </xf>
    <xf numFmtId="0" fontId="0" fillId="0" borderId="75" xfId="0" applyBorder="1" applyAlignment="1">
      <alignment horizontal="center" vertical="center"/>
    </xf>
    <xf numFmtId="0" fontId="0" fillId="0" borderId="74" xfId="0" applyBorder="1" applyAlignment="1">
      <alignment horizontal="center" wrapText="1"/>
    </xf>
    <xf numFmtId="0" fontId="30" fillId="0" borderId="195" xfId="62" applyBorder="1" applyAlignment="1">
      <alignment horizontal="right"/>
    </xf>
    <xf numFmtId="0" fontId="23" fillId="39" borderId="131" xfId="137" applyFont="1" applyFill="1" applyBorder="1"/>
    <xf numFmtId="3" fontId="23" fillId="39" borderId="181" xfId="137" applyNumberFormat="1" applyFont="1" applyFill="1" applyBorder="1" applyAlignment="1">
      <alignment horizontal="center"/>
    </xf>
    <xf numFmtId="3" fontId="23" fillId="39" borderId="172" xfId="137" applyNumberFormat="1" applyFont="1" applyFill="1" applyBorder="1" applyAlignment="1">
      <alignment horizontal="center"/>
    </xf>
    <xf numFmtId="0" fontId="30" fillId="0" borderId="113" xfId="62" applyBorder="1" applyAlignment="1">
      <alignment horizontal="right"/>
    </xf>
    <xf numFmtId="0" fontId="30" fillId="0" borderId="96" xfId="62" applyBorder="1" applyAlignment="1">
      <alignment horizontal="right"/>
    </xf>
    <xf numFmtId="0" fontId="23" fillId="38" borderId="22" xfId="137" applyFont="1" applyFill="1" applyBorder="1" applyAlignment="1">
      <alignment horizontal="center"/>
    </xf>
    <xf numFmtId="3" fontId="247" fillId="38" borderId="206" xfId="137" applyNumberFormat="1" applyFont="1" applyFill="1" applyBorder="1" applyAlignment="1">
      <alignment horizontal="center"/>
    </xf>
    <xf numFmtId="3" fontId="247" fillId="38" borderId="194" xfId="137" applyNumberFormat="1" applyFont="1" applyFill="1" applyBorder="1" applyAlignment="1">
      <alignment horizontal="center"/>
    </xf>
    <xf numFmtId="0" fontId="23" fillId="39" borderId="129" xfId="137" applyFont="1" applyFill="1" applyBorder="1" applyAlignment="1">
      <alignment horizontal="left"/>
    </xf>
    <xf numFmtId="0" fontId="23" fillId="38" borderId="193" xfId="137" applyFont="1" applyFill="1" applyBorder="1"/>
    <xf numFmtId="0" fontId="247" fillId="38" borderId="0" xfId="137" applyFont="1" applyFill="1"/>
    <xf numFmtId="44" fontId="247" fillId="38" borderId="21" xfId="137" applyNumberFormat="1" applyFont="1" applyFill="1" applyBorder="1"/>
    <xf numFmtId="3" fontId="23" fillId="37" borderId="183" xfId="137" applyNumberFormat="1" applyFont="1" applyFill="1" applyBorder="1" applyAlignment="1">
      <alignment vertical="center"/>
    </xf>
    <xf numFmtId="3" fontId="23" fillId="64" borderId="173" xfId="137" applyNumberFormat="1" applyFont="1" applyFill="1" applyBorder="1" applyAlignment="1">
      <alignment vertical="center"/>
    </xf>
    <xf numFmtId="44" fontId="30" fillId="40" borderId="183" xfId="138" applyFont="1" applyFill="1" applyBorder="1"/>
    <xf numFmtId="0" fontId="23" fillId="38" borderId="179" xfId="137" applyFont="1" applyFill="1" applyBorder="1"/>
    <xf numFmtId="44" fontId="30" fillId="38" borderId="192" xfId="138" applyFont="1" applyFill="1" applyBorder="1"/>
    <xf numFmtId="0" fontId="23" fillId="38" borderId="0" xfId="137" applyFont="1" applyFill="1"/>
    <xf numFmtId="44" fontId="30" fillId="45" borderId="192" xfId="138" applyFont="1" applyFill="1" applyBorder="1"/>
    <xf numFmtId="44" fontId="30" fillId="40" borderId="192" xfId="138" applyFont="1" applyFill="1" applyBorder="1"/>
    <xf numFmtId="44" fontId="30" fillId="39" borderId="192" xfId="138" applyFont="1" applyFill="1" applyBorder="1"/>
    <xf numFmtId="0" fontId="109" fillId="39" borderId="0" xfId="66" applyFont="1" applyFill="1" applyAlignment="1">
      <alignment horizontal="left" vertical="center"/>
    </xf>
    <xf numFmtId="0" fontId="128" fillId="38" borderId="55" xfId="66" applyFont="1" applyFill="1" applyBorder="1"/>
    <xf numFmtId="0" fontId="164" fillId="38" borderId="24" xfId="127" applyFont="1" applyFill="1" applyBorder="1" applyAlignment="1">
      <alignment horizontal="right"/>
    </xf>
    <xf numFmtId="0" fontId="128" fillId="38" borderId="36" xfId="66" applyFont="1" applyFill="1" applyBorder="1" applyAlignment="1">
      <alignment horizontal="right"/>
    </xf>
    <xf numFmtId="0" fontId="164" fillId="38" borderId="0" xfId="127" applyFont="1" applyFill="1" applyAlignment="1">
      <alignment horizontal="right"/>
    </xf>
    <xf numFmtId="0" fontId="128" fillId="38" borderId="0" xfId="127" applyFont="1" applyFill="1" applyAlignment="1">
      <alignment horizontal="right"/>
    </xf>
    <xf numFmtId="0" fontId="128" fillId="38" borderId="0" xfId="66" applyFont="1" applyFill="1" applyAlignment="1">
      <alignment horizontal="right"/>
    </xf>
    <xf numFmtId="0" fontId="128" fillId="38" borderId="153" xfId="66" applyFont="1" applyFill="1" applyBorder="1" applyAlignment="1">
      <alignment horizontal="right"/>
    </xf>
    <xf numFmtId="0" fontId="109" fillId="0" borderId="28" xfId="0" applyFont="1" applyBorder="1" applyAlignment="1">
      <alignment horizontal="left" vertical="top" wrapText="1"/>
    </xf>
    <xf numFmtId="0" fontId="203" fillId="38" borderId="30" xfId="66" applyFont="1" applyFill="1" applyBorder="1"/>
    <xf numFmtId="0" fontId="128" fillId="39" borderId="0" xfId="66" applyFont="1" applyFill="1" applyAlignment="1">
      <alignment horizontal="left" vertical="top"/>
    </xf>
    <xf numFmtId="0" fontId="226" fillId="38" borderId="0" xfId="66" applyFont="1" applyFill="1"/>
    <xf numFmtId="0" fontId="248" fillId="39" borderId="0" xfId="66" applyFont="1" applyFill="1"/>
    <xf numFmtId="0" fontId="103" fillId="38" borderId="0" xfId="130" applyFont="1" applyFill="1"/>
    <xf numFmtId="0" fontId="1" fillId="38" borderId="0" xfId="130" applyFont="1" applyFill="1"/>
    <xf numFmtId="0" fontId="107" fillId="38" borderId="0" xfId="62" applyFont="1" applyFill="1" applyAlignment="1">
      <alignment horizontal="left" vertical="top"/>
    </xf>
    <xf numFmtId="0" fontId="221" fillId="0" borderId="34" xfId="136" applyBorder="1"/>
    <xf numFmtId="0" fontId="114" fillId="0" borderId="0" xfId="62" applyFont="1" applyAlignment="1">
      <alignment horizontal="left" vertical="top" wrapText="1"/>
    </xf>
    <xf numFmtId="0" fontId="175" fillId="67" borderId="0" xfId="0" applyFont="1" applyFill="1" applyAlignment="1">
      <alignment horizontal="center" vertical="center"/>
    </xf>
    <xf numFmtId="0" fontId="128" fillId="68" borderId="0" xfId="0" applyFont="1" applyFill="1"/>
    <xf numFmtId="0" fontId="128" fillId="39" borderId="0" xfId="0" applyFont="1" applyFill="1"/>
    <xf numFmtId="14" fontId="251" fillId="38" borderId="0" xfId="66" applyNumberFormat="1" applyFont="1" applyFill="1"/>
    <xf numFmtId="0" fontId="128" fillId="38" borderId="0" xfId="137" applyFill="1" applyAlignment="1">
      <alignment horizontal="left"/>
    </xf>
    <xf numFmtId="0" fontId="128" fillId="63" borderId="178" xfId="137" applyFill="1" applyBorder="1"/>
    <xf numFmtId="0" fontId="128" fillId="63" borderId="179" xfId="137" applyFill="1" applyBorder="1"/>
    <xf numFmtId="0" fontId="128" fillId="63" borderId="180" xfId="137" applyFill="1" applyBorder="1"/>
    <xf numFmtId="0" fontId="128" fillId="63" borderId="21" xfId="137" applyFill="1" applyBorder="1"/>
    <xf numFmtId="0" fontId="128" fillId="63" borderId="165" xfId="137" applyFill="1" applyBorder="1"/>
    <xf numFmtId="0" fontId="128" fillId="63" borderId="177" xfId="137" applyFill="1" applyBorder="1"/>
    <xf numFmtId="3" fontId="165" fillId="38" borderId="179" xfId="137" applyNumberFormat="1" applyFont="1" applyFill="1" applyBorder="1" applyAlignment="1">
      <alignment horizontal="left"/>
    </xf>
    <xf numFmtId="3" fontId="164" fillId="38" borderId="179" xfId="137" applyNumberFormat="1" applyFont="1" applyFill="1" applyBorder="1" applyAlignment="1">
      <alignment horizontal="center"/>
    </xf>
    <xf numFmtId="0" fontId="0" fillId="38" borderId="179" xfId="137" applyFont="1" applyFill="1" applyBorder="1"/>
    <xf numFmtId="170" fontId="128" fillId="38" borderId="22" xfId="137" applyNumberFormat="1" applyFill="1" applyBorder="1" applyAlignment="1">
      <alignment horizontal="center"/>
    </xf>
    <xf numFmtId="0" fontId="30" fillId="38" borderId="0" xfId="137" applyFont="1" applyFill="1" applyAlignment="1">
      <alignment horizontal="right"/>
    </xf>
    <xf numFmtId="0" fontId="128" fillId="63" borderId="0" xfId="137" applyFill="1" applyAlignment="1">
      <alignment horizontal="right"/>
    </xf>
    <xf numFmtId="0" fontId="114" fillId="0" borderId="0" xfId="62" applyFont="1" applyAlignment="1">
      <alignment horizontal="right" vertical="top" wrapText="1"/>
    </xf>
    <xf numFmtId="0" fontId="114" fillId="0" borderId="0" xfId="62" applyFont="1" applyAlignment="1">
      <alignment horizontal="right" vertical="top"/>
    </xf>
    <xf numFmtId="0" fontId="127" fillId="38" borderId="0" xfId="137" applyFont="1" applyFill="1"/>
    <xf numFmtId="0" fontId="23" fillId="36" borderId="172" xfId="137" applyFont="1" applyFill="1" applyBorder="1" applyAlignment="1">
      <alignment horizontal="left"/>
    </xf>
    <xf numFmtId="3" fontId="164" fillId="36" borderId="172" xfId="137" applyNumberFormat="1" applyFont="1" applyFill="1" applyBorder="1" applyAlignment="1">
      <alignment horizontal="right" vertical="center"/>
    </xf>
    <xf numFmtId="0" fontId="128" fillId="38" borderId="183" xfId="137" applyFill="1" applyBorder="1" applyAlignment="1">
      <alignment horizontal="center" vertical="center" wrapText="1"/>
    </xf>
    <xf numFmtId="0" fontId="128" fillId="38" borderId="179" xfId="137" applyFill="1" applyBorder="1" applyAlignment="1">
      <alignment horizontal="center" vertical="center" wrapText="1"/>
    </xf>
    <xf numFmtId="14" fontId="203" fillId="39" borderId="181" xfId="137" applyNumberFormat="1" applyFont="1" applyFill="1" applyBorder="1" applyAlignment="1">
      <alignment horizontal="center"/>
    </xf>
    <xf numFmtId="0" fontId="120" fillId="39" borderId="181" xfId="137" applyFont="1" applyFill="1" applyBorder="1" applyAlignment="1">
      <alignment horizontal="center"/>
    </xf>
    <xf numFmtId="0" fontId="33" fillId="0" borderId="130" xfId="137" applyFont="1" applyBorder="1" applyAlignment="1">
      <alignment horizontal="center" vertical="center" wrapText="1"/>
    </xf>
    <xf numFmtId="0" fontId="239" fillId="0" borderId="130" xfId="137" applyFont="1" applyBorder="1" applyAlignment="1">
      <alignment horizontal="center" vertical="center" wrapText="1"/>
    </xf>
    <xf numFmtId="10" fontId="128" fillId="69" borderId="130" xfId="137" applyNumberFormat="1" applyFill="1" applyBorder="1" applyAlignment="1" applyProtection="1">
      <alignment horizontal="center"/>
      <protection locked="0"/>
    </xf>
    <xf numFmtId="0" fontId="203" fillId="38" borderId="181" xfId="137" applyFont="1" applyFill="1" applyBorder="1" applyAlignment="1">
      <alignment horizontal="center" vertical="center" wrapText="1"/>
    </xf>
    <xf numFmtId="0" fontId="203" fillId="0" borderId="181" xfId="137" applyFont="1" applyBorder="1" applyAlignment="1">
      <alignment horizontal="center" vertical="center" wrapText="1"/>
    </xf>
    <xf numFmtId="44" fontId="30" fillId="64" borderId="183" xfId="138" applyFont="1" applyFill="1" applyBorder="1"/>
    <xf numFmtId="0" fontId="104" fillId="51" borderId="55" xfId="0" applyFont="1" applyFill="1" applyBorder="1" applyAlignment="1">
      <alignment horizontal="center"/>
    </xf>
    <xf numFmtId="0" fontId="17" fillId="46" borderId="104" xfId="127" applyFont="1" applyFill="1" applyBorder="1" applyProtection="1">
      <protection locked="0"/>
    </xf>
    <xf numFmtId="0" fontId="104" fillId="38" borderId="114" xfId="66" applyFont="1" applyFill="1" applyBorder="1" applyAlignment="1">
      <alignment vertical="center"/>
    </xf>
    <xf numFmtId="0" fontId="103" fillId="38" borderId="190" xfId="66" applyFont="1" applyFill="1" applyBorder="1"/>
    <xf numFmtId="0" fontId="103" fillId="38" borderId="141" xfId="66" applyFont="1" applyFill="1" applyBorder="1"/>
    <xf numFmtId="0" fontId="105" fillId="38" borderId="95" xfId="66" applyFont="1" applyFill="1" applyBorder="1" applyAlignment="1">
      <alignment vertical="center"/>
    </xf>
    <xf numFmtId="0" fontId="103" fillId="38" borderId="92" xfId="66" applyFont="1" applyFill="1" applyBorder="1"/>
    <xf numFmtId="0" fontId="103" fillId="38" borderId="142" xfId="66" applyFont="1" applyFill="1" applyBorder="1"/>
    <xf numFmtId="0" fontId="0" fillId="45" borderId="18" xfId="0" applyFill="1" applyBorder="1" applyAlignment="1">
      <alignment horizontal="center" vertical="center"/>
    </xf>
    <xf numFmtId="0" fontId="103" fillId="45" borderId="129" xfId="66" applyFont="1" applyFill="1" applyBorder="1" applyAlignment="1" applyProtection="1">
      <alignment horizontal="center"/>
      <protection locked="0"/>
    </xf>
    <xf numFmtId="0" fontId="103" fillId="45" borderId="141" xfId="66" applyFont="1" applyFill="1" applyBorder="1" applyAlignment="1" applyProtection="1">
      <alignment horizontal="center"/>
      <protection locked="0"/>
    </xf>
    <xf numFmtId="0" fontId="103" fillId="45" borderId="18" xfId="66" applyFont="1" applyFill="1" applyBorder="1" applyAlignment="1" applyProtection="1">
      <alignment horizontal="center"/>
      <protection locked="0"/>
    </xf>
    <xf numFmtId="0" fontId="23" fillId="38" borderId="0" xfId="137" applyFont="1" applyFill="1" applyAlignment="1">
      <alignment horizontal="right"/>
    </xf>
    <xf numFmtId="0" fontId="103" fillId="38" borderId="0" xfId="0" applyFont="1" applyFill="1" applyAlignment="1">
      <alignment horizontal="right"/>
    </xf>
    <xf numFmtId="0" fontId="17" fillId="46" borderId="153" xfId="127" applyFont="1" applyFill="1" applyBorder="1" applyAlignment="1" applyProtection="1">
      <alignment horizontal="center"/>
      <protection locked="0"/>
    </xf>
    <xf numFmtId="0" fontId="0" fillId="0" borderId="43" xfId="0" applyBorder="1" applyAlignment="1">
      <alignment vertical="top"/>
    </xf>
    <xf numFmtId="0" fontId="107" fillId="38" borderId="129" xfId="62" applyFont="1" applyFill="1" applyBorder="1" applyAlignment="1">
      <alignment horizontal="center" vertical="top"/>
    </xf>
    <xf numFmtId="44" fontId="107" fillId="66" borderId="18" xfId="62" applyNumberFormat="1" applyFont="1" applyFill="1" applyBorder="1" applyAlignment="1">
      <alignment horizontal="left" vertical="top"/>
    </xf>
    <xf numFmtId="0" fontId="131" fillId="0" borderId="0" xfId="62" applyFont="1" applyAlignment="1">
      <alignment horizontal="right"/>
    </xf>
    <xf numFmtId="0" fontId="114" fillId="0" borderId="0" xfId="62" applyFont="1" applyAlignment="1">
      <alignment horizontal="right" vertical="center"/>
    </xf>
    <xf numFmtId="0" fontId="114" fillId="38" borderId="0" xfId="62" applyFont="1" applyFill="1" applyAlignment="1">
      <alignment horizontal="right" vertical="center"/>
    </xf>
    <xf numFmtId="0" fontId="114" fillId="0" borderId="0" xfId="62" applyFont="1" applyAlignment="1">
      <alignment horizontal="right"/>
    </xf>
    <xf numFmtId="0" fontId="180" fillId="0" borderId="0" xfId="62" applyFont="1" applyAlignment="1">
      <alignment horizontal="left" vertical="center"/>
    </xf>
    <xf numFmtId="3" fontId="131" fillId="0" borderId="0" xfId="62" applyNumberFormat="1" applyFont="1" applyAlignment="1">
      <alignment horizontal="center"/>
    </xf>
    <xf numFmtId="3" fontId="131" fillId="0" borderId="0" xfId="62" applyNumberFormat="1" applyFont="1" applyAlignment="1">
      <alignment horizontal="right"/>
    </xf>
    <xf numFmtId="0" fontId="37" fillId="0" borderId="0" xfId="0" applyFont="1" applyAlignment="1">
      <alignment horizontal="right"/>
    </xf>
    <xf numFmtId="3" fontId="131" fillId="0" borderId="0" xfId="62" applyNumberFormat="1" applyFont="1" applyAlignment="1">
      <alignment horizontal="center" vertical="center" shrinkToFit="1"/>
    </xf>
    <xf numFmtId="0" fontId="237" fillId="0" borderId="0" xfId="62" applyFont="1"/>
    <xf numFmtId="0" fontId="250" fillId="0" borderId="0" xfId="62" applyFont="1" applyAlignment="1">
      <alignment horizontal="right"/>
    </xf>
    <xf numFmtId="0" fontId="176" fillId="0" borderId="0" xfId="62" applyFont="1" applyAlignment="1">
      <alignment horizontal="right" vertical="center"/>
    </xf>
    <xf numFmtId="49" fontId="114" fillId="0" borderId="0" xfId="62" applyNumberFormat="1" applyFont="1" applyAlignment="1" applyProtection="1">
      <alignment horizontal="left" wrapText="1"/>
      <protection locked="0"/>
    </xf>
    <xf numFmtId="0" fontId="114" fillId="0" borderId="0" xfId="62" applyFont="1" applyAlignment="1" applyProtection="1">
      <alignment horizontal="left" vertical="center"/>
      <protection locked="0"/>
    </xf>
    <xf numFmtId="0" fontId="114" fillId="37" borderId="130" xfId="66" applyFont="1" applyFill="1" applyBorder="1" applyAlignment="1" applyProtection="1">
      <alignment horizontal="left"/>
      <protection locked="0"/>
    </xf>
    <xf numFmtId="3" fontId="114" fillId="37" borderId="130" xfId="62" applyNumberFormat="1" applyFont="1" applyFill="1" applyBorder="1" applyAlignment="1" applyProtection="1">
      <alignment horizontal="center" vertical="center"/>
      <protection locked="0"/>
    </xf>
    <xf numFmtId="0" fontId="154" fillId="0" borderId="0" xfId="62" applyFont="1" applyAlignment="1">
      <alignment horizontal="center" vertical="top" wrapText="1"/>
    </xf>
    <xf numFmtId="0" fontId="114" fillId="0" borderId="0" xfId="62" applyFont="1" applyAlignment="1">
      <alignment horizontal="right" vertical="center" wrapText="1"/>
    </xf>
    <xf numFmtId="0" fontId="114" fillId="38" borderId="0" xfId="62" applyFont="1" applyFill="1" applyAlignment="1">
      <alignment horizontal="center" vertical="center" wrapText="1"/>
    </xf>
    <xf numFmtId="49" fontId="107" fillId="0" borderId="0" xfId="62" applyNumberFormat="1" applyFont="1" applyAlignment="1">
      <alignment horizontal="right" vertical="center"/>
    </xf>
    <xf numFmtId="0" fontId="107" fillId="0" borderId="0" xfId="66" applyFont="1" applyAlignment="1">
      <alignment horizontal="right" vertical="center"/>
    </xf>
    <xf numFmtId="0" fontId="114" fillId="37" borderId="130" xfId="62" applyFont="1" applyFill="1" applyBorder="1" applyAlignment="1" applyProtection="1">
      <alignment horizontal="center" vertical="center"/>
      <protection locked="0"/>
    </xf>
    <xf numFmtId="0" fontId="114" fillId="37" borderId="130" xfId="66" applyFont="1" applyFill="1" applyBorder="1" applyAlignment="1" applyProtection="1">
      <alignment horizontal="center"/>
      <protection locked="0"/>
    </xf>
    <xf numFmtId="0" fontId="114" fillId="37" borderId="129" xfId="66" applyFont="1" applyFill="1" applyBorder="1" applyAlignment="1" applyProtection="1">
      <alignment horizontal="center"/>
      <protection locked="0"/>
    </xf>
    <xf numFmtId="0" fontId="131" fillId="0" borderId="0" xfId="62" applyFont="1" applyAlignment="1">
      <alignment horizontal="left"/>
    </xf>
    <xf numFmtId="0" fontId="114" fillId="0" borderId="0" xfId="62" applyFont="1" applyAlignment="1">
      <alignment horizontal="left"/>
    </xf>
    <xf numFmtId="0" fontId="45" fillId="0" borderId="0" xfId="0" applyFont="1" applyAlignment="1">
      <alignment horizontal="left" vertical="center" wrapText="1"/>
    </xf>
    <xf numFmtId="0" fontId="114" fillId="0" borderId="0" xfId="62" applyFont="1" applyAlignment="1">
      <alignment horizontal="left" vertical="center"/>
    </xf>
    <xf numFmtId="0" fontId="131" fillId="0" borderId="0" xfId="62" applyFont="1" applyAlignment="1">
      <alignment horizontal="left" vertical="center"/>
    </xf>
    <xf numFmtId="49" fontId="114" fillId="0" borderId="0" xfId="62" applyNumberFormat="1" applyFont="1" applyAlignment="1">
      <alignment horizontal="right" vertical="center"/>
    </xf>
    <xf numFmtId="0" fontId="114" fillId="0" borderId="0" xfId="66" applyFont="1" applyAlignment="1">
      <alignment horizontal="left"/>
    </xf>
    <xf numFmtId="0" fontId="114" fillId="38" borderId="0" xfId="62" applyFont="1" applyFill="1" applyAlignment="1">
      <alignment horizontal="left" vertical="center"/>
    </xf>
    <xf numFmtId="0" fontId="107" fillId="38" borderId="0" xfId="66" applyFont="1" applyFill="1" applyAlignment="1" applyProtection="1">
      <alignment horizontal="center" wrapText="1"/>
      <protection locked="0"/>
    </xf>
    <xf numFmtId="0" fontId="107" fillId="0" borderId="0" xfId="62" applyFont="1" applyAlignment="1" applyProtection="1">
      <alignment horizontal="left" vertical="center"/>
      <protection locked="0"/>
    </xf>
    <xf numFmtId="0" fontId="107" fillId="38" borderId="0" xfId="62" applyFont="1" applyFill="1" applyAlignment="1" applyProtection="1">
      <alignment horizontal="left" vertical="center"/>
      <protection locked="0"/>
    </xf>
    <xf numFmtId="0" fontId="0" fillId="38" borderId="0" xfId="0" applyFill="1" applyAlignment="1">
      <alignment horizontal="left" vertical="center"/>
    </xf>
    <xf numFmtId="0" fontId="44" fillId="0" borderId="0" xfId="0" applyFont="1" applyAlignment="1">
      <alignment horizontal="left" wrapText="1"/>
    </xf>
    <xf numFmtId="0" fontId="107" fillId="0" borderId="0" xfId="62" applyFont="1" applyAlignment="1" applyProtection="1">
      <alignment horizontal="left" vertical="center" wrapText="1"/>
      <protection locked="0"/>
    </xf>
    <xf numFmtId="0" fontId="107" fillId="0" borderId="0" xfId="62" applyFont="1" applyAlignment="1" applyProtection="1">
      <alignment vertical="center" wrapText="1"/>
      <protection locked="0"/>
    </xf>
    <xf numFmtId="0" fontId="107" fillId="0" borderId="0" xfId="62" applyFont="1" applyAlignment="1" applyProtection="1">
      <alignment vertical="center"/>
      <protection locked="0"/>
    </xf>
    <xf numFmtId="0" fontId="254" fillId="0" borderId="0" xfId="40" applyFont="1" applyBorder="1" applyAlignment="1" applyProtection="1"/>
    <xf numFmtId="0" fontId="114" fillId="0" borderId="0" xfId="62" applyFont="1" applyAlignment="1">
      <alignment vertical="center" wrapText="1"/>
    </xf>
    <xf numFmtId="0" fontId="114" fillId="0" borderId="0" xfId="62" applyFont="1" applyAlignment="1">
      <alignment vertical="center"/>
    </xf>
    <xf numFmtId="0" fontId="255" fillId="39" borderId="0" xfId="62" applyFont="1" applyFill="1"/>
    <xf numFmtId="2" fontId="114" fillId="37" borderId="130" xfId="62" applyNumberFormat="1" applyFont="1" applyFill="1" applyBorder="1" applyAlignment="1" applyProtection="1">
      <alignment horizontal="center" vertical="center"/>
      <protection locked="0"/>
    </xf>
    <xf numFmtId="0" fontId="114" fillId="37" borderId="130" xfId="35" applyFont="1" applyFill="1" applyBorder="1" applyAlignment="1" applyProtection="1">
      <alignment horizontal="center" wrapText="1"/>
      <protection locked="0"/>
    </xf>
    <xf numFmtId="0" fontId="107" fillId="0" borderId="0" xfId="62" applyFont="1" applyAlignment="1" applyProtection="1">
      <alignment horizontal="left" vertical="center" wrapText="1"/>
      <protection locked="0"/>
    </xf>
    <xf numFmtId="0" fontId="114" fillId="37" borderId="130" xfId="62" applyFont="1" applyFill="1" applyBorder="1" applyAlignment="1" applyProtection="1">
      <alignment horizontal="left" vertical="center" wrapText="1"/>
      <protection locked="0"/>
    </xf>
    <xf numFmtId="0" fontId="114" fillId="37" borderId="129" xfId="35" applyFont="1" applyFill="1" applyBorder="1" applyAlignment="1" applyProtection="1">
      <alignment horizontal="center" wrapText="1"/>
      <protection locked="0"/>
    </xf>
    <xf numFmtId="0" fontId="114" fillId="0" borderId="0" xfId="62" applyFont="1" applyAlignment="1">
      <alignment horizontal="right" vertical="center"/>
    </xf>
    <xf numFmtId="182" fontId="114" fillId="37" borderId="130" xfId="62" applyNumberFormat="1" applyFont="1" applyFill="1" applyBorder="1" applyAlignment="1" applyProtection="1">
      <alignment horizontal="center" wrapText="1"/>
      <protection locked="0"/>
    </xf>
    <xf numFmtId="182" fontId="114" fillId="37" borderId="130" xfId="66" applyNumberFormat="1" applyFont="1" applyFill="1" applyBorder="1" applyAlignment="1" applyProtection="1">
      <alignment horizontal="center" wrapText="1"/>
      <protection locked="0"/>
    </xf>
    <xf numFmtId="49" fontId="114" fillId="37" borderId="102" xfId="62" applyNumberFormat="1" applyFont="1" applyFill="1" applyBorder="1" applyAlignment="1" applyProtection="1">
      <alignment horizontal="center" wrapText="1"/>
      <protection locked="0"/>
    </xf>
    <xf numFmtId="49" fontId="114" fillId="37" borderId="131" xfId="62" applyNumberFormat="1" applyFont="1" applyFill="1" applyBorder="1" applyAlignment="1" applyProtection="1">
      <alignment horizontal="center" wrapText="1"/>
      <protection locked="0"/>
    </xf>
    <xf numFmtId="49" fontId="114" fillId="37" borderId="104" xfId="62" applyNumberFormat="1" applyFont="1" applyFill="1" applyBorder="1" applyAlignment="1" applyProtection="1">
      <alignment horizontal="center" wrapText="1"/>
      <protection locked="0"/>
    </xf>
    <xf numFmtId="0" fontId="114" fillId="0" borderId="0" xfId="0" applyFont="1" applyAlignment="1">
      <alignment horizontal="left" vertical="center"/>
    </xf>
    <xf numFmtId="0" fontId="114" fillId="37" borderId="129" xfId="62" applyFont="1" applyFill="1" applyBorder="1" applyAlignment="1" applyProtection="1">
      <alignment horizontal="left" vertical="center"/>
      <protection locked="0"/>
    </xf>
    <xf numFmtId="0" fontId="114" fillId="37" borderId="130" xfId="62" applyFont="1" applyFill="1" applyBorder="1" applyAlignment="1" applyProtection="1">
      <alignment horizontal="left" vertical="center"/>
      <protection locked="0"/>
    </xf>
    <xf numFmtId="0" fontId="114" fillId="37" borderId="130" xfId="62" applyFont="1" applyFill="1" applyBorder="1" applyAlignment="1" applyProtection="1">
      <alignment horizontal="center" vertical="center"/>
      <protection locked="0"/>
    </xf>
    <xf numFmtId="0" fontId="253" fillId="33" borderId="0" xfId="62" applyFont="1" applyFill="1" applyAlignment="1">
      <alignment horizontal="center" vertical="top" wrapText="1"/>
    </xf>
    <xf numFmtId="0" fontId="114" fillId="37" borderId="130" xfId="40" applyFont="1" applyFill="1" applyBorder="1" applyAlignment="1" applyProtection="1">
      <alignment horizontal="center" wrapText="1"/>
      <protection locked="0"/>
    </xf>
    <xf numFmtId="0" fontId="114" fillId="37" borderId="130" xfId="62" applyFont="1" applyFill="1" applyBorder="1" applyAlignment="1" applyProtection="1">
      <alignment horizontal="center"/>
      <protection locked="0"/>
    </xf>
    <xf numFmtId="0" fontId="114" fillId="37" borderId="130" xfId="66" applyFont="1" applyFill="1" applyBorder="1" applyAlignment="1" applyProtection="1">
      <alignment horizontal="center"/>
      <protection locked="0"/>
    </xf>
    <xf numFmtId="0" fontId="114" fillId="38" borderId="0" xfId="62" applyFont="1" applyFill="1" applyAlignment="1">
      <alignment horizontal="right" vertical="center"/>
    </xf>
    <xf numFmtId="0" fontId="114" fillId="38" borderId="0" xfId="62" applyFont="1" applyFill="1" applyAlignment="1">
      <alignment horizontal="right"/>
    </xf>
    <xf numFmtId="0" fontId="114" fillId="37" borderId="130" xfId="62" applyFont="1" applyFill="1" applyBorder="1" applyAlignment="1" applyProtection="1">
      <alignment horizontal="left"/>
      <protection locked="0"/>
    </xf>
    <xf numFmtId="0" fontId="114" fillId="37" borderId="130" xfId="62" applyFont="1" applyFill="1" applyBorder="1" applyAlignment="1" applyProtection="1">
      <alignment horizontal="left" wrapText="1"/>
      <protection locked="0"/>
    </xf>
    <xf numFmtId="49" fontId="114" fillId="37" borderId="130" xfId="62" applyNumberFormat="1" applyFont="1" applyFill="1" applyBorder="1" applyAlignment="1" applyProtection="1">
      <alignment wrapText="1"/>
      <protection locked="0"/>
    </xf>
    <xf numFmtId="0" fontId="0" fillId="37" borderId="130" xfId="0" applyFill="1" applyBorder="1" applyAlignment="1" applyProtection="1">
      <alignment wrapText="1"/>
      <protection locked="0"/>
    </xf>
    <xf numFmtId="3" fontId="114" fillId="38" borderId="0" xfId="62" applyNumberFormat="1" applyFont="1" applyFill="1" applyAlignment="1">
      <alignment horizontal="right"/>
    </xf>
    <xf numFmtId="0" fontId="0" fillId="38" borderId="0" xfId="0" applyFill="1"/>
    <xf numFmtId="3" fontId="114" fillId="37" borderId="130" xfId="62" applyNumberFormat="1" applyFont="1" applyFill="1" applyBorder="1" applyAlignment="1" applyProtection="1">
      <alignment horizontal="center" wrapText="1"/>
      <protection locked="0"/>
    </xf>
    <xf numFmtId="0" fontId="114" fillId="0" borderId="130" xfId="66" applyFont="1" applyBorder="1" applyAlignment="1">
      <alignment horizontal="right" vertical="center"/>
    </xf>
    <xf numFmtId="0" fontId="255" fillId="39" borderId="0" xfId="62" applyFont="1" applyFill="1" applyAlignment="1">
      <alignment horizontal="left" vertical="center" wrapText="1"/>
    </xf>
    <xf numFmtId="49" fontId="114" fillId="37" borderId="130" xfId="62" applyNumberFormat="1" applyFont="1" applyFill="1" applyBorder="1" applyAlignment="1" applyProtection="1">
      <alignment horizontal="left" wrapText="1"/>
      <protection locked="0"/>
    </xf>
    <xf numFmtId="49" fontId="114" fillId="37" borderId="129" xfId="62" applyNumberFormat="1" applyFont="1" applyFill="1" applyBorder="1" applyAlignment="1" applyProtection="1">
      <alignment horizontal="left" wrapText="1"/>
      <protection locked="0"/>
    </xf>
    <xf numFmtId="0" fontId="45" fillId="0" borderId="0" xfId="0" applyFont="1" applyAlignment="1">
      <alignment horizontal="left" wrapText="1"/>
    </xf>
    <xf numFmtId="0" fontId="44" fillId="0" borderId="0" xfId="0" applyFont="1" applyAlignment="1">
      <alignment horizontal="left" wrapText="1"/>
    </xf>
    <xf numFmtId="0" fontId="109" fillId="37" borderId="130" xfId="62" applyFont="1" applyFill="1" applyBorder="1" applyAlignment="1">
      <alignment horizontal="center"/>
    </xf>
    <xf numFmtId="0" fontId="114" fillId="37" borderId="129" xfId="62" applyFont="1" applyFill="1" applyBorder="1" applyAlignment="1" applyProtection="1">
      <alignment horizontal="center" vertical="center"/>
      <protection locked="0"/>
    </xf>
    <xf numFmtId="0" fontId="114" fillId="37" borderId="130" xfId="62" applyFont="1" applyFill="1" applyBorder="1" applyAlignment="1" applyProtection="1">
      <alignment horizontal="center" vertical="top"/>
      <protection locked="0"/>
    </xf>
    <xf numFmtId="0" fontId="82" fillId="0" borderId="0" xfId="40" applyBorder="1" applyAlignment="1" applyProtection="1">
      <alignment horizontal="right" vertical="center"/>
    </xf>
    <xf numFmtId="0" fontId="114" fillId="38" borderId="0" xfId="62" applyFont="1" applyFill="1" applyAlignment="1">
      <alignment horizontal="left" vertical="center"/>
    </xf>
    <xf numFmtId="0" fontId="131" fillId="38" borderId="0" xfId="62" applyFont="1" applyFill="1" applyAlignment="1">
      <alignment horizontal="left" vertical="center" wrapText="1"/>
    </xf>
    <xf numFmtId="0" fontId="45" fillId="0" borderId="0" xfId="0" applyFont="1" applyAlignment="1">
      <alignment horizontal="left" vertical="center" wrapText="1"/>
    </xf>
    <xf numFmtId="0" fontId="107" fillId="37" borderId="130" xfId="35" applyFont="1" applyFill="1" applyBorder="1" applyAlignment="1" applyProtection="1">
      <alignment horizontal="center"/>
      <protection locked="0"/>
    </xf>
    <xf numFmtId="0" fontId="120" fillId="0" borderId="0" xfId="62" applyFont="1" applyAlignment="1">
      <alignment horizontal="left" vertical="top" wrapText="1"/>
    </xf>
    <xf numFmtId="14" fontId="109" fillId="0" borderId="0" xfId="62" applyNumberFormat="1" applyFont="1" applyAlignment="1">
      <alignment horizontal="left" vertical="top" wrapText="1"/>
    </xf>
    <xf numFmtId="0" fontId="186" fillId="0" borderId="0" xfId="62" applyFont="1" applyAlignment="1">
      <alignment horizontal="left" vertical="top" wrapText="1"/>
    </xf>
    <xf numFmtId="0" fontId="114" fillId="0" borderId="0" xfId="62" applyFont="1" applyAlignment="1">
      <alignment horizontal="left" vertical="top" wrapText="1"/>
    </xf>
    <xf numFmtId="0" fontId="106" fillId="0" borderId="0" xfId="62" applyFont="1" applyAlignment="1">
      <alignment horizontal="center" vertical="top" wrapText="1"/>
    </xf>
    <xf numFmtId="0" fontId="252" fillId="33" borderId="0" xfId="62" applyFont="1" applyFill="1" applyAlignment="1">
      <alignment horizontal="center" vertical="top" wrapText="1"/>
    </xf>
    <xf numFmtId="0" fontId="131" fillId="0" borderId="0" xfId="62" applyFont="1" applyAlignment="1">
      <alignment horizontal="left" vertical="center"/>
    </xf>
    <xf numFmtId="0" fontId="114" fillId="37" borderId="130" xfId="35" applyFont="1" applyFill="1" applyBorder="1" applyAlignment="1" applyProtection="1">
      <alignment horizontal="center" vertical="center" wrapText="1"/>
      <protection locked="0"/>
    </xf>
    <xf numFmtId="0" fontId="114" fillId="37" borderId="130" xfId="66" applyFont="1" applyFill="1" applyBorder="1" applyAlignment="1" applyProtection="1">
      <alignment horizontal="center" wrapText="1"/>
      <protection locked="0"/>
    </xf>
    <xf numFmtId="14" fontId="114" fillId="37" borderId="130" xfId="35" applyNumberFormat="1" applyFont="1" applyFill="1" applyBorder="1" applyAlignment="1" applyProtection="1">
      <alignment horizontal="center" vertical="center" wrapText="1"/>
      <protection locked="0"/>
    </xf>
    <xf numFmtId="0" fontId="45" fillId="37" borderId="130" xfId="0" applyFont="1" applyFill="1" applyBorder="1" applyAlignment="1" applyProtection="1">
      <alignment horizontal="left" vertical="center"/>
      <protection locked="0"/>
    </xf>
    <xf numFmtId="0" fontId="114" fillId="37" borderId="18" xfId="62" applyFont="1" applyFill="1" applyBorder="1" applyAlignment="1" applyProtection="1">
      <alignment horizontal="center" vertical="center"/>
      <protection locked="0"/>
    </xf>
    <xf numFmtId="0" fontId="114" fillId="38" borderId="0" xfId="62" applyFont="1" applyFill="1" applyAlignment="1">
      <alignment horizontal="right" vertical="center" wrapText="1"/>
    </xf>
    <xf numFmtId="0" fontId="114" fillId="0" borderId="0" xfId="66" applyFont="1" applyAlignment="1">
      <alignment horizontal="right" vertical="center" wrapText="1"/>
    </xf>
    <xf numFmtId="0" fontId="168" fillId="0" borderId="0" xfId="0" applyFont="1" applyAlignment="1">
      <alignment horizontal="left" vertical="top" wrapText="1"/>
    </xf>
    <xf numFmtId="14" fontId="250" fillId="0" borderId="0" xfId="62" applyNumberFormat="1" applyFont="1" applyAlignment="1">
      <alignment horizontal="left"/>
    </xf>
    <xf numFmtId="3" fontId="114" fillId="38" borderId="0" xfId="62" applyNumberFormat="1" applyFont="1" applyFill="1" applyAlignment="1" applyProtection="1">
      <alignment horizontal="center" vertical="center"/>
      <protection locked="0"/>
    </xf>
    <xf numFmtId="0" fontId="114" fillId="0" borderId="0" xfId="62" applyFont="1" applyAlignment="1" applyProtection="1">
      <alignment horizontal="center"/>
      <protection locked="0"/>
    </xf>
    <xf numFmtId="49" fontId="114" fillId="0" borderId="0" xfId="62" applyNumberFormat="1" applyFont="1" applyAlignment="1" applyProtection="1">
      <alignment horizontal="left" wrapText="1"/>
      <protection locked="0"/>
    </xf>
    <xf numFmtId="0" fontId="114" fillId="0" borderId="0" xfId="62" applyFont="1" applyAlignment="1" applyProtection="1">
      <alignment horizontal="left" vertical="center" wrapText="1"/>
      <protection locked="0"/>
    </xf>
    <xf numFmtId="0" fontId="176" fillId="0" borderId="0" xfId="62" applyFont="1" applyAlignment="1">
      <alignment horizontal="right" vertical="center"/>
    </xf>
    <xf numFmtId="14" fontId="114" fillId="0" borderId="0" xfId="62" applyNumberFormat="1" applyFont="1" applyAlignment="1" applyProtection="1">
      <alignment horizontal="left" vertical="center"/>
      <protection locked="0"/>
    </xf>
    <xf numFmtId="0" fontId="241" fillId="37" borderId="130" xfId="40" applyFont="1" applyFill="1" applyBorder="1" applyAlignment="1" applyProtection="1">
      <alignment horizontal="center" wrapText="1"/>
      <protection locked="0"/>
    </xf>
    <xf numFmtId="0" fontId="242" fillId="37" borderId="130" xfId="40" applyFont="1" applyFill="1" applyBorder="1" applyAlignment="1" applyProtection="1">
      <alignment horizontal="center" wrapText="1"/>
      <protection locked="0"/>
    </xf>
    <xf numFmtId="0" fontId="114" fillId="0" borderId="0" xfId="62" applyFont="1" applyAlignment="1" applyProtection="1">
      <alignment horizontal="left"/>
      <protection locked="0"/>
    </xf>
    <xf numFmtId="3" fontId="131" fillId="0" borderId="0" xfId="62" applyNumberFormat="1" applyFont="1" applyAlignment="1">
      <alignment horizontal="right"/>
    </xf>
    <xf numFmtId="0" fontId="37" fillId="0" borderId="0" xfId="0" applyFont="1" applyAlignment="1">
      <alignment horizontal="right"/>
    </xf>
    <xf numFmtId="3" fontId="131" fillId="0" borderId="0" xfId="62" applyNumberFormat="1" applyFont="1" applyAlignment="1">
      <alignment horizontal="center"/>
    </xf>
    <xf numFmtId="0" fontId="30" fillId="45" borderId="102" xfId="130" applyFill="1" applyBorder="1" applyAlignment="1">
      <alignment horizontal="center"/>
    </xf>
    <xf numFmtId="0" fontId="0" fillId="45" borderId="104" xfId="0" applyFill="1" applyBorder="1" applyAlignment="1">
      <alignment horizontal="center"/>
    </xf>
    <xf numFmtId="0" fontId="30" fillId="0" borderId="0" xfId="130" applyAlignment="1">
      <alignment horizontal="left" vertical="top" wrapText="1"/>
    </xf>
    <xf numFmtId="0" fontId="0" fillId="0" borderId="0" xfId="0" applyAlignment="1">
      <alignment horizontal="left" vertical="top" wrapText="1"/>
    </xf>
    <xf numFmtId="0" fontId="30" fillId="0" borderId="198" xfId="130" applyBorder="1" applyAlignment="1">
      <alignment horizontal="left" vertical="center"/>
    </xf>
    <xf numFmtId="0" fontId="30" fillId="0" borderId="0" xfId="130" applyAlignment="1">
      <alignment horizontal="left" vertical="center"/>
    </xf>
    <xf numFmtId="0" fontId="30" fillId="0" borderId="197" xfId="130" applyBorder="1" applyAlignment="1">
      <alignment horizontal="left" vertical="center"/>
    </xf>
    <xf numFmtId="0" fontId="30" fillId="0" borderId="42" xfId="130" applyBorder="1" applyAlignment="1">
      <alignment horizontal="left" vertical="center" wrapText="1"/>
    </xf>
    <xf numFmtId="0" fontId="30" fillId="0" borderId="52" xfId="130" applyBorder="1" applyAlignment="1">
      <alignment horizontal="left" vertical="center" wrapText="1"/>
    </xf>
    <xf numFmtId="0" fontId="30" fillId="0" borderId="42" xfId="130" applyBorder="1" applyAlignment="1">
      <alignment horizontal="left" vertical="center"/>
    </xf>
    <xf numFmtId="0" fontId="30" fillId="0" borderId="52" xfId="130" applyBorder="1" applyAlignment="1">
      <alignment horizontal="left" vertical="center"/>
    </xf>
    <xf numFmtId="0" fontId="30" fillId="0" borderId="188" xfId="130" applyBorder="1" applyAlignment="1">
      <alignment horizontal="left" vertical="center"/>
    </xf>
    <xf numFmtId="0" fontId="30" fillId="0" borderId="189" xfId="130" applyBorder="1" applyAlignment="1">
      <alignment horizontal="left" vertical="center"/>
    </xf>
    <xf numFmtId="0" fontId="30" fillId="45" borderId="199" xfId="130" applyFill="1" applyBorder="1" applyAlignment="1">
      <alignment horizontal="center"/>
    </xf>
    <xf numFmtId="0" fontId="30" fillId="45" borderId="131" xfId="130" applyFill="1" applyBorder="1" applyAlignment="1">
      <alignment horizontal="center"/>
    </xf>
    <xf numFmtId="0" fontId="30" fillId="45" borderId="90" xfId="130" applyFill="1" applyBorder="1" applyAlignment="1">
      <alignment horizontal="center"/>
    </xf>
    <xf numFmtId="0" fontId="30" fillId="0" borderId="0" xfId="130" applyAlignment="1">
      <alignment horizontal="left" wrapText="1"/>
    </xf>
    <xf numFmtId="0" fontId="30" fillId="0" borderId="0" xfId="130" applyAlignment="1">
      <alignment horizontal="left" wrapText="1" readingOrder="1"/>
    </xf>
    <xf numFmtId="0" fontId="0" fillId="0" borderId="0" xfId="0" applyAlignment="1">
      <alignment horizontal="left"/>
    </xf>
    <xf numFmtId="0" fontId="30" fillId="45" borderId="201" xfId="130" applyFill="1" applyBorder="1" applyAlignment="1">
      <alignment horizontal="left"/>
    </xf>
    <xf numFmtId="0" fontId="30" fillId="45" borderId="202" xfId="130" applyFill="1" applyBorder="1" applyAlignment="1">
      <alignment horizontal="left"/>
    </xf>
    <xf numFmtId="0" fontId="30" fillId="45" borderId="203" xfId="130" applyFill="1" applyBorder="1" applyAlignment="1">
      <alignment horizontal="left"/>
    </xf>
    <xf numFmtId="0" fontId="30" fillId="45" borderId="199" xfId="130" applyFill="1" applyBorder="1" applyAlignment="1">
      <alignment horizontal="left"/>
    </xf>
    <xf numFmtId="0" fontId="30" fillId="45" borderId="131" xfId="130" applyFill="1" applyBorder="1" applyAlignment="1">
      <alignment horizontal="left"/>
    </xf>
    <xf numFmtId="0" fontId="30" fillId="45" borderId="90" xfId="130" applyFill="1" applyBorder="1" applyAlignment="1">
      <alignment horizontal="left"/>
    </xf>
    <xf numFmtId="0" fontId="37" fillId="0" borderId="0" xfId="130" applyFont="1" applyAlignment="1">
      <alignment horizontal="left"/>
    </xf>
    <xf numFmtId="0" fontId="30" fillId="0" borderId="0" xfId="130" applyAlignment="1">
      <alignment horizontal="center"/>
    </xf>
    <xf numFmtId="0" fontId="30" fillId="0" borderId="17" xfId="130" applyBorder="1" applyAlignment="1">
      <alignment horizontal="left"/>
    </xf>
    <xf numFmtId="0" fontId="30" fillId="0" borderId="16" xfId="130" applyBorder="1" applyAlignment="1">
      <alignment horizontal="left"/>
    </xf>
    <xf numFmtId="0" fontId="30" fillId="45" borderId="200" xfId="130" applyFill="1" applyBorder="1" applyAlignment="1">
      <alignment horizontal="center"/>
    </xf>
    <xf numFmtId="0" fontId="30" fillId="45" borderId="49" xfId="130" applyFill="1" applyBorder="1" applyAlignment="1">
      <alignment horizontal="center"/>
    </xf>
    <xf numFmtId="0" fontId="30" fillId="45" borderId="196" xfId="130" applyFill="1" applyBorder="1" applyAlignment="1">
      <alignment horizontal="center"/>
    </xf>
    <xf numFmtId="0" fontId="30" fillId="0" borderId="0" xfId="130" applyAlignment="1">
      <alignment horizontal="left" vertical="top" wrapText="1" readingOrder="1"/>
    </xf>
    <xf numFmtId="0" fontId="0" fillId="45" borderId="0" xfId="0" applyFill="1" applyAlignment="1">
      <alignment horizontal="center"/>
    </xf>
    <xf numFmtId="0" fontId="30" fillId="53" borderId="0" xfId="130" applyFill="1" applyAlignment="1">
      <alignment horizontal="left" wrapText="1"/>
    </xf>
    <xf numFmtId="0" fontId="30" fillId="0" borderId="0" xfId="130" applyAlignment="1">
      <alignment horizontal="left"/>
    </xf>
    <xf numFmtId="0" fontId="30" fillId="0" borderId="4" xfId="130" applyBorder="1" applyAlignment="1">
      <alignment horizontal="center" vertical="center"/>
    </xf>
    <xf numFmtId="0" fontId="30" fillId="0" borderId="52" xfId="130" applyBorder="1" applyAlignment="1">
      <alignment horizontal="center" vertical="center"/>
    </xf>
    <xf numFmtId="0" fontId="30" fillId="36" borderId="4" xfId="130" applyFill="1" applyBorder="1" applyAlignment="1">
      <alignment horizontal="left" vertical="center"/>
    </xf>
    <xf numFmtId="0" fontId="30" fillId="36" borderId="42" xfId="130" applyFill="1" applyBorder="1" applyAlignment="1">
      <alignment horizontal="left" vertical="center"/>
    </xf>
    <xf numFmtId="0" fontId="30" fillId="36" borderId="52" xfId="130" applyFill="1" applyBorder="1" applyAlignment="1">
      <alignment horizontal="left" vertical="center"/>
    </xf>
    <xf numFmtId="0" fontId="30" fillId="38" borderId="4" xfId="130" applyFill="1" applyBorder="1" applyAlignment="1">
      <alignment horizontal="center" vertical="center"/>
    </xf>
    <xf numFmtId="0" fontId="30" fillId="38" borderId="42" xfId="130" applyFill="1" applyBorder="1" applyAlignment="1">
      <alignment horizontal="center" vertical="center"/>
    </xf>
    <xf numFmtId="0" fontId="30" fillId="38" borderId="52" xfId="130" applyFill="1" applyBorder="1" applyAlignment="1">
      <alignment horizontal="center" vertical="center"/>
    </xf>
    <xf numFmtId="0" fontId="5" fillId="46" borderId="116" xfId="127" applyFont="1" applyFill="1" applyBorder="1" applyAlignment="1">
      <alignment horizontal="center"/>
    </xf>
    <xf numFmtId="0" fontId="5" fillId="46" borderId="117" xfId="127" applyFont="1" applyFill="1" applyBorder="1" applyAlignment="1">
      <alignment horizontal="center"/>
    </xf>
    <xf numFmtId="0" fontId="168" fillId="38" borderId="55" xfId="127" applyFont="1" applyFill="1" applyBorder="1" applyAlignment="1">
      <alignment horizontal="center"/>
    </xf>
    <xf numFmtId="0" fontId="168" fillId="38" borderId="24" xfId="127" applyFont="1" applyFill="1" applyBorder="1" applyAlignment="1">
      <alignment horizontal="center"/>
    </xf>
    <xf numFmtId="0" fontId="168" fillId="38" borderId="56" xfId="127" applyFont="1" applyFill="1" applyBorder="1" applyAlignment="1">
      <alignment horizontal="center"/>
    </xf>
    <xf numFmtId="0" fontId="5" fillId="46" borderId="119" xfId="127" applyFont="1" applyFill="1" applyBorder="1" applyAlignment="1">
      <alignment horizontal="center"/>
    </xf>
    <xf numFmtId="0" fontId="5" fillId="46" borderId="120" xfId="127" applyFont="1" applyFill="1" applyBorder="1" applyAlignment="1">
      <alignment horizontal="center"/>
    </xf>
    <xf numFmtId="0" fontId="1" fillId="46" borderId="102" xfId="127" applyFont="1" applyFill="1" applyBorder="1" applyAlignment="1">
      <alignment horizontal="center"/>
    </xf>
    <xf numFmtId="0" fontId="5" fillId="46" borderId="118" xfId="127" applyFont="1" applyFill="1" applyBorder="1" applyAlignment="1">
      <alignment horizontal="center"/>
    </xf>
    <xf numFmtId="0" fontId="5" fillId="46" borderId="102" xfId="127" applyFont="1" applyFill="1" applyBorder="1" applyAlignment="1">
      <alignment horizontal="center"/>
    </xf>
    <xf numFmtId="0" fontId="103" fillId="39" borderId="102" xfId="66" applyFont="1" applyFill="1" applyBorder="1" applyAlignment="1">
      <alignment horizontal="center"/>
    </xf>
    <xf numFmtId="0" fontId="103" fillId="39" borderId="104" xfId="66" applyFont="1" applyFill="1" applyBorder="1" applyAlignment="1">
      <alignment horizontal="center"/>
    </xf>
    <xf numFmtId="0" fontId="3" fillId="46" borderId="119" xfId="127" applyFont="1" applyFill="1" applyBorder="1" applyAlignment="1">
      <alignment horizontal="center"/>
    </xf>
    <xf numFmtId="0" fontId="3" fillId="46" borderId="120" xfId="127" applyFont="1" applyFill="1" applyBorder="1" applyAlignment="1">
      <alignment horizontal="center"/>
    </xf>
    <xf numFmtId="0" fontId="3" fillId="46" borderId="102" xfId="127" applyFont="1" applyFill="1" applyBorder="1" applyAlignment="1">
      <alignment horizontal="center"/>
    </xf>
    <xf numFmtId="0" fontId="3" fillId="46" borderId="118" xfId="127" applyFont="1" applyFill="1" applyBorder="1" applyAlignment="1">
      <alignment horizontal="center"/>
    </xf>
    <xf numFmtId="0" fontId="203" fillId="38" borderId="36" xfId="66" applyFont="1" applyFill="1" applyBorder="1" applyAlignment="1">
      <alignment horizontal="right"/>
    </xf>
    <xf numFmtId="0" fontId="103" fillId="38" borderId="130" xfId="66" applyFont="1" applyFill="1" applyBorder="1" applyAlignment="1">
      <alignment horizontal="left"/>
    </xf>
    <xf numFmtId="0" fontId="168" fillId="38" borderId="55" xfId="127" applyFont="1" applyFill="1" applyBorder="1" applyAlignment="1">
      <alignment horizontal="center" vertical="top" wrapText="1"/>
    </xf>
    <xf numFmtId="0" fontId="168" fillId="38" borderId="24" xfId="127" applyFont="1" applyFill="1" applyBorder="1" applyAlignment="1">
      <alignment horizontal="center" vertical="top" wrapText="1"/>
    </xf>
    <xf numFmtId="0" fontId="168" fillId="38" borderId="78" xfId="127" applyFont="1" applyFill="1" applyBorder="1" applyAlignment="1">
      <alignment horizontal="center" vertical="top" wrapText="1"/>
    </xf>
    <xf numFmtId="0" fontId="168" fillId="38" borderId="77" xfId="127" applyFont="1" applyFill="1" applyBorder="1" applyAlignment="1">
      <alignment horizontal="center" vertical="top" wrapText="1"/>
    </xf>
    <xf numFmtId="0" fontId="3" fillId="45" borderId="37" xfId="127" applyFont="1" applyFill="1" applyBorder="1" applyAlignment="1" applyProtection="1">
      <alignment horizontal="center" vertical="top" wrapText="1"/>
      <protection locked="0"/>
    </xf>
    <xf numFmtId="0" fontId="3" fillId="45" borderId="119" xfId="127" applyFont="1" applyFill="1" applyBorder="1" applyAlignment="1" applyProtection="1">
      <alignment horizontal="center" vertical="top" wrapText="1"/>
      <protection locked="0"/>
    </xf>
    <xf numFmtId="0" fontId="3" fillId="45" borderId="100" xfId="127" applyFont="1" applyFill="1" applyBorder="1" applyAlignment="1" applyProtection="1">
      <alignment horizontal="center" vertical="top" wrapText="1"/>
      <protection locked="0"/>
    </xf>
    <xf numFmtId="0" fontId="3" fillId="45" borderId="138" xfId="127" applyFont="1" applyFill="1" applyBorder="1" applyAlignment="1" applyProtection="1">
      <alignment horizontal="center" vertical="top" wrapText="1"/>
      <protection locked="0"/>
    </xf>
    <xf numFmtId="0" fontId="3" fillId="45" borderId="73" xfId="127" applyFont="1" applyFill="1" applyBorder="1" applyAlignment="1" applyProtection="1">
      <alignment horizontal="center" vertical="top" wrapText="1"/>
      <protection locked="0"/>
    </xf>
    <xf numFmtId="0" fontId="3" fillId="45" borderId="116" xfId="127" applyFont="1" applyFill="1" applyBorder="1" applyAlignment="1" applyProtection="1">
      <alignment horizontal="center" vertical="top" wrapText="1"/>
      <protection locked="0"/>
    </xf>
    <xf numFmtId="0" fontId="3" fillId="45" borderId="137" xfId="127" applyFont="1" applyFill="1" applyBorder="1" applyAlignment="1" applyProtection="1">
      <alignment horizontal="center" vertical="top" wrapText="1"/>
      <protection locked="0"/>
    </xf>
    <xf numFmtId="0" fontId="3" fillId="45" borderId="139" xfId="127" applyFont="1" applyFill="1" applyBorder="1" applyAlignment="1" applyProtection="1">
      <alignment horizontal="center" vertical="top" wrapText="1"/>
      <protection locked="0"/>
    </xf>
    <xf numFmtId="0" fontId="103" fillId="38" borderId="28" xfId="66" applyFont="1" applyFill="1" applyBorder="1"/>
    <xf numFmtId="0" fontId="0" fillId="0" borderId="36" xfId="0" applyBorder="1"/>
    <xf numFmtId="0" fontId="0" fillId="0" borderId="29" xfId="0" applyBorder="1"/>
    <xf numFmtId="0" fontId="0" fillId="0" borderId="30" xfId="0" applyBorder="1"/>
    <xf numFmtId="0" fontId="0" fillId="0" borderId="0" xfId="0"/>
    <xf numFmtId="0" fontId="0" fillId="0" borderId="31" xfId="0" applyBorder="1"/>
    <xf numFmtId="0" fontId="0" fillId="0" borderId="158" xfId="0" applyBorder="1"/>
    <xf numFmtId="0" fontId="0" fillId="0" borderId="153" xfId="0" applyBorder="1"/>
    <xf numFmtId="0" fontId="0" fillId="0" borderId="152" xfId="0" applyBorder="1"/>
    <xf numFmtId="0" fontId="37" fillId="0" borderId="153" xfId="0" applyFont="1" applyBorder="1" applyAlignment="1">
      <alignment horizontal="center" vertical="center"/>
    </xf>
    <xf numFmtId="0" fontId="201" fillId="38" borderId="55" xfId="46" applyFont="1" applyFill="1" applyBorder="1" applyAlignment="1">
      <alignment horizontal="center"/>
    </xf>
    <xf numFmtId="0" fontId="201" fillId="38" borderId="56" xfId="46" applyFont="1" applyFill="1" applyBorder="1" applyAlignment="1">
      <alignment horizontal="center"/>
    </xf>
    <xf numFmtId="0" fontId="118" fillId="39" borderId="55" xfId="46" applyFont="1" applyFill="1" applyBorder="1" applyAlignment="1">
      <alignment horizontal="center"/>
    </xf>
    <xf numFmtId="0" fontId="118" fillId="39" borderId="56" xfId="46" applyFont="1" applyFill="1" applyBorder="1" applyAlignment="1">
      <alignment horizontal="center"/>
    </xf>
    <xf numFmtId="0" fontId="114" fillId="38" borderId="69" xfId="46" applyFont="1" applyFill="1" applyBorder="1" applyAlignment="1">
      <alignment horizontal="right" indent="1"/>
    </xf>
    <xf numFmtId="0" fontId="114" fillId="38" borderId="81" xfId="46" applyFont="1" applyFill="1" applyBorder="1" applyAlignment="1">
      <alignment horizontal="right" indent="1"/>
    </xf>
    <xf numFmtId="0" fontId="136" fillId="39" borderId="64" xfId="46" applyFont="1" applyFill="1" applyBorder="1" applyAlignment="1">
      <alignment horizontal="left" vertical="center"/>
    </xf>
    <xf numFmtId="0" fontId="136" fillId="39" borderId="12" xfId="46" applyFont="1" applyFill="1" applyBorder="1" applyAlignment="1">
      <alignment horizontal="left" vertical="center"/>
    </xf>
    <xf numFmtId="0" fontId="136" fillId="39" borderId="93" xfId="46" applyFont="1" applyFill="1" applyBorder="1" applyAlignment="1">
      <alignment horizontal="left" vertical="center"/>
    </xf>
    <xf numFmtId="0" fontId="114" fillId="38" borderId="65" xfId="46" applyFont="1" applyFill="1" applyBorder="1" applyAlignment="1">
      <alignment horizontal="right"/>
    </xf>
    <xf numFmtId="0" fontId="114" fillId="38" borderId="4" xfId="46" applyFont="1" applyFill="1" applyBorder="1" applyAlignment="1">
      <alignment horizontal="right"/>
    </xf>
    <xf numFmtId="0" fontId="136" fillId="39" borderId="109" xfId="46" applyFont="1" applyFill="1" applyBorder="1" applyAlignment="1">
      <alignment horizontal="left" vertical="center"/>
    </xf>
    <xf numFmtId="0" fontId="136" fillId="39" borderId="42" xfId="46" applyFont="1" applyFill="1" applyBorder="1" applyAlignment="1">
      <alignment horizontal="left" vertical="center"/>
    </xf>
    <xf numFmtId="0" fontId="136" fillId="39" borderId="110" xfId="46" applyFont="1" applyFill="1" applyBorder="1" applyAlignment="1">
      <alignment horizontal="left" vertical="center"/>
    </xf>
    <xf numFmtId="0" fontId="103" fillId="45" borderId="102" xfId="66" applyFont="1" applyFill="1" applyBorder="1"/>
    <xf numFmtId="0" fontId="0" fillId="45" borderId="131" xfId="0" applyFill="1" applyBorder="1"/>
    <xf numFmtId="0" fontId="0" fillId="45" borderId="104" xfId="0" applyFill="1" applyBorder="1"/>
    <xf numFmtId="0" fontId="114" fillId="38" borderId="71" xfId="46" applyFont="1" applyFill="1" applyBorder="1" applyAlignment="1">
      <alignment horizontal="right" indent="1"/>
    </xf>
    <xf numFmtId="0" fontId="114" fillId="38" borderId="82" xfId="46" applyFont="1" applyFill="1" applyBorder="1" applyAlignment="1">
      <alignment horizontal="right" indent="1"/>
    </xf>
    <xf numFmtId="0" fontId="136" fillId="39" borderId="94" xfId="46" applyFont="1" applyFill="1" applyBorder="1" applyAlignment="1">
      <alignment horizontal="left" vertical="center"/>
    </xf>
    <xf numFmtId="0" fontId="136" fillId="39" borderId="84" xfId="46" applyFont="1" applyFill="1" applyBorder="1" applyAlignment="1">
      <alignment horizontal="left" vertical="center"/>
    </xf>
    <xf numFmtId="0" fontId="136" fillId="39" borderId="59" xfId="46" applyFont="1" applyFill="1" applyBorder="1" applyAlignment="1">
      <alignment horizontal="left" vertical="center"/>
    </xf>
    <xf numFmtId="0" fontId="205" fillId="38" borderId="0" xfId="66" applyFont="1" applyFill="1" applyAlignment="1">
      <alignment horizontal="center"/>
    </xf>
    <xf numFmtId="0" fontId="168" fillId="38" borderId="0" xfId="127" applyFont="1" applyFill="1" applyAlignment="1">
      <alignment horizontal="center"/>
    </xf>
    <xf numFmtId="0" fontId="168" fillId="46" borderId="55" xfId="127" applyFont="1" applyFill="1" applyBorder="1" applyAlignment="1">
      <alignment horizontal="center"/>
    </xf>
    <xf numFmtId="0" fontId="168" fillId="46" borderId="24" xfId="127" applyFont="1" applyFill="1" applyBorder="1" applyAlignment="1">
      <alignment horizontal="center"/>
    </xf>
    <xf numFmtId="0" fontId="168" fillId="46" borderId="56" xfId="127" applyFont="1" applyFill="1" applyBorder="1" applyAlignment="1">
      <alignment horizontal="center"/>
    </xf>
    <xf numFmtId="0" fontId="114" fillId="39" borderId="130" xfId="66" applyFont="1" applyFill="1" applyBorder="1" applyAlignment="1">
      <alignment horizontal="center" wrapText="1"/>
    </xf>
    <xf numFmtId="0" fontId="5" fillId="39" borderId="102" xfId="66" applyFont="1" applyFill="1" applyBorder="1" applyAlignment="1">
      <alignment horizontal="center" wrapText="1"/>
    </xf>
    <xf numFmtId="0" fontId="5" fillId="39" borderId="104" xfId="66" applyFont="1" applyFill="1" applyBorder="1" applyAlignment="1">
      <alignment horizontal="center" wrapText="1"/>
    </xf>
    <xf numFmtId="0" fontId="114" fillId="39" borderId="102" xfId="66" applyFont="1" applyFill="1" applyBorder="1" applyAlignment="1">
      <alignment horizontal="center" wrapText="1"/>
    </xf>
    <xf numFmtId="0" fontId="114" fillId="39" borderId="104" xfId="66" applyFont="1" applyFill="1" applyBorder="1" applyAlignment="1">
      <alignment horizontal="center" wrapText="1"/>
    </xf>
    <xf numFmtId="0" fontId="183" fillId="45" borderId="129" xfId="66" applyFont="1" applyFill="1" applyBorder="1" applyAlignment="1" applyProtection="1">
      <alignment wrapText="1"/>
      <protection locked="0"/>
    </xf>
    <xf numFmtId="0" fontId="0" fillId="0" borderId="18" xfId="0" applyBorder="1" applyAlignment="1">
      <alignment wrapText="1"/>
    </xf>
    <xf numFmtId="0" fontId="183" fillId="45" borderId="129" xfId="66" applyFont="1" applyFill="1" applyBorder="1" applyAlignment="1" applyProtection="1">
      <alignment horizontal="center" wrapText="1"/>
      <protection locked="0"/>
    </xf>
    <xf numFmtId="0" fontId="0" fillId="0" borderId="18" xfId="0" applyBorder="1" applyAlignment="1">
      <alignment horizontal="center" wrapText="1"/>
    </xf>
    <xf numFmtId="0" fontId="164" fillId="45" borderId="102" xfId="66" applyFont="1" applyFill="1" applyBorder="1" applyAlignment="1">
      <alignment horizontal="center"/>
    </xf>
    <xf numFmtId="0" fontId="37" fillId="45" borderId="104" xfId="0" applyFont="1" applyFill="1" applyBorder="1" applyAlignment="1">
      <alignment horizontal="center"/>
    </xf>
    <xf numFmtId="0" fontId="128" fillId="33" borderId="0" xfId="137" applyFill="1" applyAlignment="1">
      <alignment horizontal="center"/>
    </xf>
    <xf numFmtId="0" fontId="33" fillId="38" borderId="21" xfId="137" applyFont="1" applyFill="1" applyBorder="1" applyAlignment="1">
      <alignment horizontal="left" vertical="center" wrapText="1"/>
    </xf>
    <xf numFmtId="0" fontId="33" fillId="38" borderId="0" xfId="137" applyFont="1" applyFill="1" applyAlignment="1">
      <alignment horizontal="left" vertical="center" wrapText="1"/>
    </xf>
    <xf numFmtId="0" fontId="33" fillId="38" borderId="165" xfId="137" applyFont="1" applyFill="1" applyBorder="1" applyAlignment="1">
      <alignment horizontal="left" vertical="center" wrapText="1"/>
    </xf>
    <xf numFmtId="0" fontId="203" fillId="38" borderId="187" xfId="137" applyFont="1" applyFill="1" applyBorder="1" applyAlignment="1">
      <alignment horizontal="left" wrapText="1"/>
    </xf>
    <xf numFmtId="0" fontId="203" fillId="38" borderId="186" xfId="137" applyFont="1" applyFill="1" applyBorder="1" applyAlignment="1">
      <alignment horizontal="left" wrapText="1"/>
    </xf>
    <xf numFmtId="3" fontId="203" fillId="39" borderId="102" xfId="137" applyNumberFormat="1" applyFont="1" applyFill="1" applyBorder="1" applyAlignment="1">
      <alignment horizontal="left"/>
    </xf>
    <xf numFmtId="3" fontId="203" fillId="39" borderId="104" xfId="137" applyNumberFormat="1" applyFont="1" applyFill="1" applyBorder="1" applyAlignment="1">
      <alignment horizontal="left"/>
    </xf>
    <xf numFmtId="0" fontId="128" fillId="33" borderId="43" xfId="137" applyFill="1" applyBorder="1" applyAlignment="1">
      <alignment horizontal="center"/>
    </xf>
    <xf numFmtId="0" fontId="128" fillId="38" borderId="102" xfId="137" applyFill="1" applyBorder="1" applyAlignment="1">
      <alignment horizontal="center"/>
    </xf>
    <xf numFmtId="0" fontId="128" fillId="38" borderId="104" xfId="137" applyFill="1" applyBorder="1" applyAlignment="1">
      <alignment horizontal="center"/>
    </xf>
    <xf numFmtId="0" fontId="136" fillId="38" borderId="0" xfId="62" applyFont="1" applyFill="1" applyAlignment="1">
      <alignment horizontal="center"/>
    </xf>
    <xf numFmtId="0" fontId="30" fillId="39" borderId="102" xfId="137" applyFont="1" applyFill="1" applyBorder="1" applyAlignment="1">
      <alignment horizontal="left"/>
    </xf>
    <xf numFmtId="0" fontId="23" fillId="39" borderId="131" xfId="137" applyFont="1" applyFill="1" applyBorder="1" applyAlignment="1">
      <alignment horizontal="left"/>
    </xf>
    <xf numFmtId="0" fontId="23" fillId="39" borderId="142" xfId="137" applyFont="1" applyFill="1" applyBorder="1" applyAlignment="1">
      <alignment horizontal="left"/>
    </xf>
    <xf numFmtId="0" fontId="23" fillId="39" borderId="104" xfId="137" applyFont="1" applyFill="1" applyBorder="1" applyAlignment="1">
      <alignment horizontal="left"/>
    </xf>
    <xf numFmtId="0" fontId="30" fillId="38" borderId="185" xfId="137" applyFont="1" applyFill="1" applyBorder="1" applyAlignment="1">
      <alignment horizontal="left" vertical="center"/>
    </xf>
    <xf numFmtId="0" fontId="30" fillId="38" borderId="186" xfId="137" applyFont="1" applyFill="1" applyBorder="1" applyAlignment="1">
      <alignment horizontal="left" vertical="center"/>
    </xf>
    <xf numFmtId="0" fontId="128" fillId="0" borderId="187" xfId="137" applyBorder="1" applyAlignment="1">
      <alignment horizontal="center" vertical="center"/>
    </xf>
    <xf numFmtId="0" fontId="128" fillId="0" borderId="186" xfId="137" applyBorder="1" applyAlignment="1">
      <alignment horizontal="center" vertical="center"/>
    </xf>
    <xf numFmtId="0" fontId="23" fillId="38" borderId="102" xfId="137" applyFont="1" applyFill="1" applyBorder="1" applyAlignment="1">
      <alignment horizontal="left"/>
    </xf>
    <xf numFmtId="0" fontId="0" fillId="0" borderId="131" xfId="0" applyBorder="1" applyAlignment="1">
      <alignment horizontal="left"/>
    </xf>
    <xf numFmtId="0" fontId="0" fillId="0" borderId="104" xfId="0" applyBorder="1" applyAlignment="1">
      <alignment horizontal="left"/>
    </xf>
    <xf numFmtId="0" fontId="19" fillId="0" borderId="130" xfId="134" applyBorder="1" applyAlignment="1">
      <alignment horizontal="center"/>
    </xf>
    <xf numFmtId="14" fontId="208" fillId="39" borderId="44" xfId="134" applyNumberFormat="1" applyFont="1" applyFill="1" applyBorder="1" applyAlignment="1">
      <alignment horizontal="center"/>
    </xf>
    <xf numFmtId="14" fontId="208" fillId="39" borderId="131" xfId="134" applyNumberFormat="1" applyFont="1" applyFill="1" applyBorder="1" applyAlignment="1">
      <alignment horizontal="center"/>
    </xf>
    <xf numFmtId="14" fontId="208" fillId="39" borderId="118" xfId="134" applyNumberFormat="1" applyFont="1" applyFill="1" applyBorder="1" applyAlignment="1">
      <alignment horizontal="center"/>
    </xf>
    <xf numFmtId="0" fontId="207" fillId="0" borderId="111" xfId="134" applyFont="1" applyBorder="1" applyAlignment="1">
      <alignment horizontal="center"/>
    </xf>
    <xf numFmtId="0" fontId="207" fillId="0" borderId="76" xfId="134" applyFont="1" applyBorder="1" applyAlignment="1">
      <alignment horizontal="center"/>
    </xf>
    <xf numFmtId="0" fontId="207" fillId="0" borderId="112" xfId="134" applyFont="1" applyBorder="1" applyAlignment="1">
      <alignment horizontal="center"/>
    </xf>
    <xf numFmtId="0" fontId="207" fillId="0" borderId="18" xfId="134" applyFont="1" applyBorder="1" applyAlignment="1">
      <alignment horizontal="center"/>
    </xf>
    <xf numFmtId="0" fontId="207" fillId="0" borderId="119" xfId="134" applyFont="1" applyBorder="1" applyAlignment="1">
      <alignment horizontal="center"/>
    </xf>
    <xf numFmtId="0" fontId="207" fillId="0" borderId="100" xfId="134" applyFont="1" applyBorder="1" applyAlignment="1">
      <alignment horizontal="center"/>
    </xf>
    <xf numFmtId="0" fontId="207" fillId="0" borderId="138" xfId="134" applyFont="1" applyBorder="1" applyAlignment="1">
      <alignment horizontal="center"/>
    </xf>
    <xf numFmtId="0" fontId="207" fillId="0" borderId="105" xfId="134" applyFont="1" applyBorder="1" applyAlignment="1">
      <alignment horizontal="center" vertical="center" wrapText="1"/>
    </xf>
    <xf numFmtId="0" fontId="207" fillId="0" borderId="149" xfId="134" applyFont="1" applyBorder="1" applyAlignment="1">
      <alignment horizontal="center" vertical="center" wrapText="1"/>
    </xf>
    <xf numFmtId="0" fontId="207" fillId="0" borderId="38" xfId="134" applyFont="1" applyBorder="1" applyAlignment="1">
      <alignment horizontal="center" vertical="center" wrapText="1"/>
    </xf>
    <xf numFmtId="0" fontId="207" fillId="0" borderId="74" xfId="134" applyFont="1" applyBorder="1" applyAlignment="1">
      <alignment horizontal="center" vertical="center"/>
    </xf>
    <xf numFmtId="0" fontId="209" fillId="0" borderId="55" xfId="134" applyFont="1" applyBorder="1" applyAlignment="1">
      <alignment horizontal="left"/>
    </xf>
    <xf numFmtId="0" fontId="209" fillId="0" borderId="24" xfId="134" applyFont="1" applyBorder="1" applyAlignment="1">
      <alignment horizontal="left"/>
    </xf>
    <xf numFmtId="0" fontId="30" fillId="38" borderId="114" xfId="66" applyFill="1" applyBorder="1" applyAlignment="1">
      <alignment horizontal="left" wrapText="1"/>
    </xf>
    <xf numFmtId="0" fontId="30" fillId="38" borderId="159" xfId="66" applyFill="1" applyBorder="1" applyAlignment="1">
      <alignment horizontal="left" wrapText="1"/>
    </xf>
    <xf numFmtId="0" fontId="210" fillId="0" borderId="55" xfId="66" applyFont="1" applyBorder="1" applyAlignment="1">
      <alignment horizontal="right"/>
    </xf>
    <xf numFmtId="0" fontId="210" fillId="0" borderId="24" xfId="66" applyFont="1" applyBorder="1" applyAlignment="1">
      <alignment horizontal="right"/>
    </xf>
    <xf numFmtId="0" fontId="210" fillId="0" borderId="56" xfId="66" applyFont="1" applyBorder="1" applyAlignment="1">
      <alignment horizontal="right"/>
    </xf>
    <xf numFmtId="0" fontId="212" fillId="31" borderId="156" xfId="66" applyFont="1" applyFill="1" applyBorder="1" applyAlignment="1">
      <alignment horizontal="center"/>
    </xf>
    <xf numFmtId="0" fontId="212" fillId="31" borderId="153" xfId="66" applyFont="1" applyFill="1" applyBorder="1" applyAlignment="1">
      <alignment horizontal="center"/>
    </xf>
    <xf numFmtId="0" fontId="212" fillId="31" borderId="152" xfId="66" applyFont="1" applyFill="1" applyBorder="1" applyAlignment="1">
      <alignment horizontal="center"/>
    </xf>
    <xf numFmtId="0" fontId="37" fillId="0" borderId="55" xfId="66" applyFont="1" applyBorder="1" applyAlignment="1">
      <alignment horizontal="center"/>
    </xf>
    <xf numFmtId="0" fontId="37" fillId="0" borderId="24" xfId="66" applyFont="1" applyBorder="1" applyAlignment="1">
      <alignment horizontal="center"/>
    </xf>
    <xf numFmtId="0" fontId="37" fillId="0" borderId="56" xfId="66" applyFont="1" applyBorder="1" applyAlignment="1">
      <alignment horizontal="center"/>
    </xf>
    <xf numFmtId="0" fontId="30" fillId="38" borderId="102" xfId="66" applyFill="1" applyBorder="1" applyAlignment="1">
      <alignment horizontal="left" wrapText="1"/>
    </xf>
    <xf numFmtId="0" fontId="30" fillId="38" borderId="118" xfId="66" applyFill="1" applyBorder="1" applyAlignment="1">
      <alignment horizontal="left" wrapText="1"/>
    </xf>
    <xf numFmtId="0" fontId="30" fillId="38" borderId="95" xfId="66" applyFill="1" applyBorder="1" applyAlignment="1">
      <alignment horizontal="left" wrapText="1"/>
    </xf>
    <xf numFmtId="0" fontId="30" fillId="38" borderId="33" xfId="66" applyFill="1" applyBorder="1" applyAlignment="1">
      <alignment horizontal="left" wrapText="1"/>
    </xf>
    <xf numFmtId="0" fontId="30" fillId="38" borderId="119" xfId="66" applyFill="1" applyBorder="1" applyAlignment="1">
      <alignment horizontal="left" wrapText="1"/>
    </xf>
    <xf numFmtId="0" fontId="30" fillId="38" borderId="120" xfId="66" applyFill="1" applyBorder="1" applyAlignment="1">
      <alignment horizontal="left" wrapText="1"/>
    </xf>
    <xf numFmtId="0" fontId="37" fillId="38" borderId="28" xfId="66" applyFont="1" applyFill="1" applyBorder="1" applyAlignment="1">
      <alignment horizontal="center"/>
    </xf>
    <xf numFmtId="0" fontId="37" fillId="38" borderId="36" xfId="66" applyFont="1" applyFill="1" applyBorder="1" applyAlignment="1">
      <alignment horizontal="center"/>
    </xf>
    <xf numFmtId="0" fontId="37" fillId="38" borderId="29" xfId="66" applyFont="1" applyFill="1" applyBorder="1" applyAlignment="1">
      <alignment horizontal="center"/>
    </xf>
    <xf numFmtId="0" fontId="30" fillId="38" borderId="28" xfId="66" applyFill="1" applyBorder="1" applyAlignment="1">
      <alignment horizontal="left"/>
    </xf>
    <xf numFmtId="0" fontId="30" fillId="38" borderId="36" xfId="66" applyFill="1" applyBorder="1" applyAlignment="1">
      <alignment horizontal="left"/>
    </xf>
    <xf numFmtId="0" fontId="30" fillId="38" borderId="29" xfId="66" applyFill="1" applyBorder="1" applyAlignment="1">
      <alignment horizontal="left"/>
    </xf>
    <xf numFmtId="0" fontId="30" fillId="38" borderId="55" xfId="66" applyFill="1" applyBorder="1" applyAlignment="1">
      <alignment horizontal="left"/>
    </xf>
    <xf numFmtId="0" fontId="30" fillId="38" borderId="24" xfId="66" applyFill="1" applyBorder="1" applyAlignment="1">
      <alignment horizontal="left"/>
    </xf>
    <xf numFmtId="0" fontId="30" fillId="38" borderId="56" xfId="66" applyFill="1" applyBorder="1" applyAlignment="1">
      <alignment horizontal="left"/>
    </xf>
    <xf numFmtId="0" fontId="204" fillId="38" borderId="153" xfId="66" applyFont="1" applyFill="1" applyBorder="1" applyAlignment="1">
      <alignment horizontal="left"/>
    </xf>
    <xf numFmtId="0" fontId="204" fillId="38" borderId="152" xfId="66" applyFont="1" applyFill="1" applyBorder="1" applyAlignment="1">
      <alignment horizontal="left"/>
    </xf>
    <xf numFmtId="0" fontId="37" fillId="38" borderId="40" xfId="66" applyFont="1" applyFill="1" applyBorder="1" applyAlignment="1">
      <alignment horizontal="center"/>
    </xf>
    <xf numFmtId="0" fontId="37" fillId="38" borderId="37" xfId="66" applyFont="1" applyFill="1" applyBorder="1" applyAlignment="1">
      <alignment horizontal="center"/>
    </xf>
    <xf numFmtId="0" fontId="37" fillId="38" borderId="119" xfId="66" applyFont="1" applyFill="1" applyBorder="1" applyAlignment="1">
      <alignment horizontal="center"/>
    </xf>
    <xf numFmtId="0" fontId="37" fillId="38" borderId="38" xfId="66" applyFont="1" applyFill="1" applyBorder="1" applyAlignment="1">
      <alignment horizontal="center"/>
    </xf>
    <xf numFmtId="0" fontId="37" fillId="38" borderId="99" xfId="66" applyFont="1" applyFill="1" applyBorder="1" applyAlignment="1">
      <alignment horizontal="center"/>
    </xf>
    <xf numFmtId="0" fontId="37" fillId="38" borderId="100" xfId="66" applyFont="1" applyFill="1" applyBorder="1" applyAlignment="1">
      <alignment horizontal="center"/>
    </xf>
    <xf numFmtId="0" fontId="37" fillId="38" borderId="120" xfId="66" applyFont="1" applyFill="1" applyBorder="1" applyAlignment="1">
      <alignment horizontal="center"/>
    </xf>
    <xf numFmtId="0" fontId="37" fillId="38" borderId="73" xfId="66" applyFont="1" applyFill="1" applyBorder="1" applyAlignment="1">
      <alignment horizontal="center" wrapText="1"/>
    </xf>
    <xf numFmtId="0" fontId="37" fillId="38" borderId="74" xfId="66" applyFont="1" applyFill="1" applyBorder="1" applyAlignment="1">
      <alignment horizontal="center" wrapText="1"/>
    </xf>
    <xf numFmtId="0" fontId="216" fillId="0" borderId="0" xfId="66" applyFont="1" applyAlignment="1">
      <alignment horizontal="right"/>
    </xf>
    <xf numFmtId="0" fontId="30" fillId="0" borderId="0" xfId="66" applyAlignment="1">
      <alignment horizontal="center"/>
    </xf>
    <xf numFmtId="0" fontId="30" fillId="38" borderId="153" xfId="66" applyFill="1" applyBorder="1" applyAlignment="1">
      <alignment horizontal="left"/>
    </xf>
    <xf numFmtId="0" fontId="30" fillId="0" borderId="30" xfId="66" applyBorder="1" applyAlignment="1">
      <alignment horizontal="left"/>
    </xf>
    <xf numFmtId="0" fontId="30" fillId="0" borderId="0" xfId="66" applyAlignment="1">
      <alignment horizontal="left"/>
    </xf>
    <xf numFmtId="0" fontId="30" fillId="0" borderId="31" xfId="66" applyBorder="1" applyAlignment="1">
      <alignment horizontal="left"/>
    </xf>
    <xf numFmtId="0" fontId="30" fillId="0" borderId="158" xfId="66" applyBorder="1" applyAlignment="1">
      <alignment horizontal="left"/>
    </xf>
    <xf numFmtId="0" fontId="30" fillId="0" borderId="153" xfId="66" applyBorder="1" applyAlignment="1">
      <alignment horizontal="left"/>
    </xf>
    <xf numFmtId="0" fontId="30" fillId="0" borderId="152" xfId="66" applyBorder="1" applyAlignment="1">
      <alignment horizontal="left"/>
    </xf>
    <xf numFmtId="0" fontId="30" fillId="0" borderId="30" xfId="66" applyBorder="1" applyAlignment="1">
      <alignment horizontal="right"/>
    </xf>
    <xf numFmtId="0" fontId="30" fillId="0" borderId="0" xfId="66" applyAlignment="1">
      <alignment horizontal="right"/>
    </xf>
    <xf numFmtId="0" fontId="30" fillId="0" borderId="43" xfId="66" applyBorder="1" applyAlignment="1">
      <alignment horizontal="right"/>
    </xf>
    <xf numFmtId="0" fontId="37" fillId="0" borderId="77" xfId="66" applyFont="1" applyBorder="1" applyAlignment="1">
      <alignment horizontal="center"/>
    </xf>
    <xf numFmtId="0" fontId="30" fillId="0" borderId="130" xfId="66" applyBorder="1" applyAlignment="1">
      <alignment horizontal="center"/>
    </xf>
    <xf numFmtId="0" fontId="30" fillId="0" borderId="102" xfId="66" applyBorder="1" applyAlignment="1">
      <alignment horizontal="center"/>
    </xf>
    <xf numFmtId="0" fontId="30" fillId="0" borderId="39" xfId="66" applyBorder="1" applyAlignment="1">
      <alignment horizontal="center"/>
    </xf>
    <xf numFmtId="0" fontId="210" fillId="0" borderId="55" xfId="66" applyFont="1" applyBorder="1" applyAlignment="1">
      <alignment horizontal="right" wrapText="1"/>
    </xf>
    <xf numFmtId="0" fontId="210" fillId="0" borderId="24" xfId="66" applyFont="1" applyBorder="1" applyAlignment="1">
      <alignment horizontal="right" wrapText="1"/>
    </xf>
    <xf numFmtId="0" fontId="211" fillId="0" borderId="24" xfId="66" applyFont="1" applyBorder="1" applyAlignment="1">
      <alignment horizontal="center" wrapText="1"/>
    </xf>
    <xf numFmtId="0" fontId="211" fillId="0" borderId="56" xfId="66" applyFont="1" applyBorder="1" applyAlignment="1">
      <alignment horizontal="center" wrapText="1"/>
    </xf>
    <xf numFmtId="0" fontId="30" fillId="0" borderId="28" xfId="66" applyBorder="1" applyAlignment="1">
      <alignment horizontal="left" wrapText="1"/>
    </xf>
    <xf numFmtId="0" fontId="30" fillId="0" borderId="36" xfId="66" applyBorder="1" applyAlignment="1">
      <alignment horizontal="left" wrapText="1"/>
    </xf>
    <xf numFmtId="0" fontId="30" fillId="0" borderId="29" xfId="66" applyBorder="1" applyAlignment="1">
      <alignment horizontal="left" wrapText="1"/>
    </xf>
    <xf numFmtId="0" fontId="30" fillId="0" borderId="30" xfId="66" applyBorder="1" applyAlignment="1">
      <alignment horizontal="left" wrapText="1"/>
    </xf>
    <xf numFmtId="0" fontId="30" fillId="0" borderId="0" xfId="66" applyAlignment="1">
      <alignment horizontal="left" wrapText="1"/>
    </xf>
    <xf numFmtId="0" fontId="30" fillId="0" borderId="31" xfId="66" applyBorder="1" applyAlignment="1">
      <alignment horizontal="left" wrapText="1"/>
    </xf>
    <xf numFmtId="0" fontId="30" fillId="0" borderId="131" xfId="66" applyBorder="1" applyAlignment="1">
      <alignment horizontal="center"/>
    </xf>
    <xf numFmtId="0" fontId="30" fillId="0" borderId="118" xfId="66" applyBorder="1" applyAlignment="1">
      <alignment horizontal="center"/>
    </xf>
    <xf numFmtId="0" fontId="30" fillId="0" borderId="18" xfId="66" applyBorder="1" applyAlignment="1">
      <alignment horizontal="center"/>
    </xf>
    <xf numFmtId="0" fontId="30" fillId="0" borderId="95" xfId="66" applyBorder="1" applyAlignment="1">
      <alignment horizontal="center"/>
    </xf>
    <xf numFmtId="0" fontId="30" fillId="0" borderId="146" xfId="66" applyBorder="1" applyAlignment="1">
      <alignment horizontal="center"/>
    </xf>
    <xf numFmtId="0" fontId="37" fillId="0" borderId="156" xfId="66" applyFont="1" applyBorder="1" applyAlignment="1">
      <alignment horizontal="left"/>
    </xf>
    <xf numFmtId="0" fontId="37" fillId="0" borderId="153" xfId="66" applyFont="1" applyBorder="1" applyAlignment="1">
      <alignment horizontal="left"/>
    </xf>
    <xf numFmtId="0" fontId="37" fillId="0" borderId="152" xfId="66" applyFont="1" applyBorder="1" applyAlignment="1">
      <alignment horizontal="left"/>
    </xf>
    <xf numFmtId="0" fontId="30" fillId="0" borderId="73" xfId="66" applyBorder="1" applyAlignment="1">
      <alignment horizontal="center"/>
    </xf>
    <xf numFmtId="0" fontId="30" fillId="0" borderId="116" xfId="66" applyBorder="1" applyAlignment="1">
      <alignment horizontal="center"/>
    </xf>
    <xf numFmtId="0" fontId="30" fillId="0" borderId="74" xfId="66" applyBorder="1" applyAlignment="1">
      <alignment horizontal="center"/>
    </xf>
    <xf numFmtId="0" fontId="210" fillId="0" borderId="0" xfId="130" applyFont="1" applyAlignment="1">
      <alignment horizontal="center"/>
    </xf>
    <xf numFmtId="0" fontId="44" fillId="0" borderId="163" xfId="130" applyFont="1" applyBorder="1" applyAlignment="1">
      <alignment horizontal="left"/>
    </xf>
    <xf numFmtId="0" fontId="44" fillId="0" borderId="125" xfId="130" applyFont="1" applyBorder="1" applyAlignment="1">
      <alignment horizontal="left"/>
    </xf>
    <xf numFmtId="0" fontId="44" fillId="0" borderId="0" xfId="130" applyFont="1" applyAlignment="1">
      <alignment horizontal="left"/>
    </xf>
    <xf numFmtId="0" fontId="30" fillId="0" borderId="32" xfId="66" applyBorder="1" applyAlignment="1">
      <alignment horizontal="center" wrapText="1"/>
    </xf>
    <xf numFmtId="0" fontId="30" fillId="0" borderId="92" xfId="66" applyBorder="1" applyAlignment="1">
      <alignment horizontal="center" wrapText="1"/>
    </xf>
    <xf numFmtId="0" fontId="30" fillId="0" borderId="33" xfId="66" applyBorder="1" applyAlignment="1">
      <alignment horizontal="center" wrapText="1"/>
    </xf>
    <xf numFmtId="0" fontId="37" fillId="0" borderId="58" xfId="66" applyFont="1" applyBorder="1" applyAlignment="1">
      <alignment horizontal="left"/>
    </xf>
    <xf numFmtId="0" fontId="37" fillId="0" borderId="125" xfId="66" applyFont="1" applyBorder="1" applyAlignment="1">
      <alignment horizontal="left"/>
    </xf>
    <xf numFmtId="0" fontId="37" fillId="0" borderId="159" xfId="66" applyFont="1" applyBorder="1" applyAlignment="1">
      <alignment horizontal="left"/>
    </xf>
    <xf numFmtId="0" fontId="30" fillId="0" borderId="158" xfId="66" applyBorder="1" applyAlignment="1">
      <alignment horizontal="center" wrapText="1"/>
    </xf>
    <xf numFmtId="0" fontId="30" fillId="0" borderId="133" xfId="66" applyBorder="1" applyAlignment="1">
      <alignment horizontal="center" wrapText="1"/>
    </xf>
    <xf numFmtId="0" fontId="30" fillId="0" borderId="152" xfId="66" applyBorder="1" applyAlignment="1">
      <alignment horizontal="center" wrapText="1"/>
    </xf>
    <xf numFmtId="0" fontId="37" fillId="0" borderId="174" xfId="66" applyFont="1" applyBorder="1" applyAlignment="1">
      <alignment horizontal="center"/>
    </xf>
    <xf numFmtId="0" fontId="37" fillId="0" borderId="36" xfId="66" applyFont="1" applyBorder="1" applyAlignment="1">
      <alignment horizontal="center"/>
    </xf>
    <xf numFmtId="0" fontId="30" fillId="0" borderId="100" xfId="66" applyBorder="1" applyAlignment="1">
      <alignment horizontal="center"/>
    </xf>
    <xf numFmtId="0" fontId="37" fillId="0" borderId="58" xfId="66" applyFont="1" applyBorder="1" applyAlignment="1">
      <alignment horizontal="left" vertical="top"/>
    </xf>
    <xf numFmtId="0" fontId="37" fillId="0" borderId="125" xfId="66" applyFont="1" applyBorder="1" applyAlignment="1">
      <alignment horizontal="left" vertical="top"/>
    </xf>
    <xf numFmtId="0" fontId="37" fillId="0" borderId="159" xfId="66" applyFont="1" applyBorder="1" applyAlignment="1">
      <alignment horizontal="left" vertical="top"/>
    </xf>
    <xf numFmtId="14" fontId="30" fillId="0" borderId="100" xfId="66" applyNumberFormat="1" applyBorder="1" applyAlignment="1">
      <alignment horizontal="center"/>
    </xf>
    <xf numFmtId="0" fontId="30" fillId="0" borderId="58" xfId="66" applyBorder="1" applyAlignment="1">
      <alignment horizontal="left" vertical="top" wrapText="1"/>
    </xf>
    <xf numFmtId="0" fontId="30" fillId="0" borderId="125" xfId="66" applyBorder="1" applyAlignment="1">
      <alignment horizontal="left" vertical="top" wrapText="1"/>
    </xf>
    <xf numFmtId="0" fontId="30" fillId="0" borderId="159" xfId="66" applyBorder="1" applyAlignment="1">
      <alignment horizontal="left" vertical="top" wrapText="1"/>
    </xf>
    <xf numFmtId="0" fontId="30" fillId="0" borderId="55" xfId="66" applyBorder="1" applyAlignment="1">
      <alignment horizontal="left" vertical="center" wrapText="1"/>
    </xf>
    <xf numFmtId="0" fontId="30" fillId="0" borderId="24" xfId="66" applyBorder="1" applyAlignment="1">
      <alignment horizontal="left" vertical="center" wrapText="1"/>
    </xf>
    <xf numFmtId="0" fontId="30" fillId="0" borderId="56" xfId="66" applyBorder="1" applyAlignment="1">
      <alignment horizontal="left" vertical="center" wrapText="1"/>
    </xf>
    <xf numFmtId="0" fontId="30" fillId="0" borderId="36" xfId="66" applyBorder="1" applyAlignment="1">
      <alignment horizontal="center" vertical="center" wrapText="1"/>
    </xf>
    <xf numFmtId="0" fontId="37" fillId="0" borderId="29" xfId="66" applyFont="1" applyBorder="1" applyAlignment="1">
      <alignment horizontal="center"/>
    </xf>
    <xf numFmtId="0" fontId="30" fillId="0" borderId="92" xfId="66" applyBorder="1" applyAlignment="1">
      <alignment horizontal="center"/>
    </xf>
    <xf numFmtId="0" fontId="30" fillId="0" borderId="33" xfId="66" applyBorder="1" applyAlignment="1">
      <alignment horizontal="center"/>
    </xf>
    <xf numFmtId="14" fontId="30" fillId="0" borderId="125" xfId="66" applyNumberFormat="1" applyBorder="1" applyAlignment="1">
      <alignment horizontal="center" vertical="center" wrapText="1"/>
    </xf>
    <xf numFmtId="0" fontId="30" fillId="0" borderId="125" xfId="66" applyBorder="1" applyAlignment="1">
      <alignment horizontal="center" vertical="center" wrapText="1"/>
    </xf>
    <xf numFmtId="0" fontId="30" fillId="0" borderId="31" xfId="66" applyBorder="1" applyAlignment="1">
      <alignment horizontal="center"/>
    </xf>
    <xf numFmtId="14" fontId="30" fillId="0" borderId="0" xfId="66" applyNumberFormat="1" applyAlignment="1">
      <alignment horizontal="center"/>
    </xf>
    <xf numFmtId="14" fontId="30" fillId="0" borderId="133" xfId="66" applyNumberFormat="1" applyBorder="1" applyAlignment="1">
      <alignment horizontal="center"/>
    </xf>
    <xf numFmtId="0" fontId="30" fillId="0" borderId="133" xfId="66" applyBorder="1" applyAlignment="1">
      <alignment horizontal="center"/>
    </xf>
    <xf numFmtId="0" fontId="104" fillId="38" borderId="55" xfId="46" applyFont="1" applyFill="1" applyBorder="1" applyAlignment="1" applyProtection="1">
      <alignment horizontal="center"/>
      <protection hidden="1"/>
    </xf>
    <xf numFmtId="0" fontId="104" fillId="38" borderId="56" xfId="46" applyFont="1" applyFill="1" applyBorder="1" applyAlignment="1" applyProtection="1">
      <alignment horizontal="center"/>
      <protection hidden="1"/>
    </xf>
    <xf numFmtId="0" fontId="107" fillId="39" borderId="55" xfId="46" applyFont="1" applyFill="1" applyBorder="1" applyAlignment="1" applyProtection="1">
      <alignment horizontal="center"/>
      <protection hidden="1"/>
    </xf>
    <xf numFmtId="0" fontId="107" fillId="39" borderId="56" xfId="46" applyFont="1" applyFill="1" applyBorder="1" applyAlignment="1" applyProtection="1">
      <alignment horizontal="center"/>
      <protection hidden="1"/>
    </xf>
    <xf numFmtId="0" fontId="114" fillId="38" borderId="69" xfId="46" applyFont="1" applyFill="1" applyBorder="1" applyAlignment="1" applyProtection="1">
      <alignment horizontal="right" indent="1"/>
      <protection hidden="1"/>
    </xf>
    <xf numFmtId="0" fontId="114" fillId="38" borderId="81" xfId="46" applyFont="1" applyFill="1" applyBorder="1" applyAlignment="1" applyProtection="1">
      <alignment horizontal="right" indent="1"/>
      <protection hidden="1"/>
    </xf>
    <xf numFmtId="0" fontId="131" fillId="39" borderId="64" xfId="46" applyFont="1" applyFill="1" applyBorder="1" applyAlignment="1">
      <alignment horizontal="center"/>
    </xf>
    <xf numFmtId="0" fontId="131" fillId="39" borderId="12" xfId="46" applyFont="1" applyFill="1" applyBorder="1" applyAlignment="1">
      <alignment horizontal="center"/>
    </xf>
    <xf numFmtId="0" fontId="131" fillId="39" borderId="93" xfId="46" applyFont="1" applyFill="1" applyBorder="1" applyAlignment="1">
      <alignment horizontal="center"/>
    </xf>
    <xf numFmtId="0" fontId="114" fillId="38" borderId="65" xfId="46" applyFont="1" applyFill="1" applyBorder="1" applyAlignment="1" applyProtection="1">
      <alignment horizontal="right"/>
      <protection hidden="1"/>
    </xf>
    <xf numFmtId="0" fontId="114" fillId="38" borderId="4" xfId="46" applyFont="1" applyFill="1" applyBorder="1" applyAlignment="1" applyProtection="1">
      <alignment horizontal="right"/>
      <protection hidden="1"/>
    </xf>
    <xf numFmtId="0" fontId="131" fillId="39" borderId="109" xfId="46" applyFont="1" applyFill="1" applyBorder="1" applyAlignment="1" applyProtection="1">
      <alignment horizontal="center"/>
      <protection hidden="1"/>
    </xf>
    <xf numFmtId="0" fontId="131" fillId="39" borderId="42" xfId="46" applyFont="1" applyFill="1" applyBorder="1" applyAlignment="1" applyProtection="1">
      <alignment horizontal="center"/>
      <protection hidden="1"/>
    </xf>
    <xf numFmtId="0" fontId="131" fillId="39" borderId="110" xfId="46" applyFont="1" applyFill="1" applyBorder="1" applyAlignment="1" applyProtection="1">
      <alignment horizontal="center"/>
      <protection hidden="1"/>
    </xf>
    <xf numFmtId="0" fontId="17" fillId="46" borderId="119" xfId="127" applyFont="1" applyFill="1" applyBorder="1" applyAlignment="1">
      <alignment horizontal="center"/>
    </xf>
    <xf numFmtId="0" fontId="17" fillId="46" borderId="120" xfId="127" applyFont="1" applyFill="1" applyBorder="1" applyAlignment="1">
      <alignment horizontal="center"/>
    </xf>
    <xf numFmtId="0" fontId="114" fillId="38" borderId="71" xfId="46" applyFont="1" applyFill="1" applyBorder="1" applyAlignment="1" applyProtection="1">
      <alignment horizontal="right" indent="1"/>
      <protection hidden="1"/>
    </xf>
    <xf numFmtId="0" fontId="114" fillId="38" borderId="82" xfId="46" applyFont="1" applyFill="1" applyBorder="1" applyAlignment="1" applyProtection="1">
      <alignment horizontal="right" indent="1"/>
      <protection hidden="1"/>
    </xf>
    <xf numFmtId="0" fontId="131" fillId="39" borderId="94" xfId="46" applyFont="1" applyFill="1" applyBorder="1" applyAlignment="1">
      <alignment horizontal="center"/>
    </xf>
    <xf numFmtId="0" fontId="131" fillId="39" borderId="84" xfId="46" applyFont="1" applyFill="1" applyBorder="1" applyAlignment="1">
      <alignment horizontal="center"/>
    </xf>
    <xf numFmtId="0" fontId="131" fillId="39" borderId="59" xfId="46" applyFont="1" applyFill="1" applyBorder="1" applyAlignment="1">
      <alignment horizontal="center"/>
    </xf>
    <xf numFmtId="0" fontId="244" fillId="38" borderId="0" xfId="66" applyFont="1" applyFill="1" applyAlignment="1">
      <alignment horizontal="center"/>
    </xf>
    <xf numFmtId="0" fontId="17" fillId="46" borderId="102" xfId="127" applyFont="1" applyFill="1" applyBorder="1" applyAlignment="1">
      <alignment horizontal="center"/>
    </xf>
    <xf numFmtId="0" fontId="17" fillId="46" borderId="118" xfId="127" applyFont="1" applyFill="1" applyBorder="1" applyAlignment="1">
      <alignment horizontal="center"/>
    </xf>
    <xf numFmtId="0" fontId="14" fillId="46" borderId="136" xfId="127" applyFont="1" applyFill="1" applyBorder="1" applyAlignment="1">
      <alignment horizontal="center"/>
    </xf>
    <xf numFmtId="0" fontId="17" fillId="46" borderId="135" xfId="127" applyFont="1" applyFill="1" applyBorder="1" applyAlignment="1">
      <alignment horizontal="center"/>
    </xf>
    <xf numFmtId="0" fontId="16" fillId="46" borderId="77" xfId="127" applyFont="1" applyFill="1" applyBorder="1" applyAlignment="1">
      <alignment horizontal="center"/>
    </xf>
    <xf numFmtId="0" fontId="16" fillId="46" borderId="56" xfId="127" applyFont="1" applyFill="1" applyBorder="1" applyAlignment="1">
      <alignment horizontal="center"/>
    </xf>
    <xf numFmtId="0" fontId="4" fillId="45" borderId="28" xfId="0" applyFont="1" applyFill="1" applyBorder="1" applyAlignment="1">
      <alignment horizontal="left" vertical="top"/>
    </xf>
    <xf numFmtId="0" fontId="4" fillId="45" borderId="36" xfId="0" applyFont="1" applyFill="1" applyBorder="1" applyAlignment="1">
      <alignment horizontal="left" vertical="top"/>
    </xf>
    <xf numFmtId="0" fontId="4" fillId="45" borderId="29" xfId="0" applyFont="1" applyFill="1" applyBorder="1" applyAlignment="1">
      <alignment horizontal="left" vertical="top"/>
    </xf>
    <xf numFmtId="0" fontId="4" fillId="45" borderId="30" xfId="0" applyFont="1" applyFill="1" applyBorder="1" applyAlignment="1">
      <alignment horizontal="left" vertical="top"/>
    </xf>
    <xf numFmtId="0" fontId="4" fillId="45" borderId="0" xfId="0" applyFont="1" applyFill="1" applyAlignment="1">
      <alignment horizontal="left" vertical="top"/>
    </xf>
    <xf numFmtId="0" fontId="4" fillId="45" borderId="31" xfId="0" applyFont="1" applyFill="1" applyBorder="1" applyAlignment="1">
      <alignment horizontal="left" vertical="top"/>
    </xf>
    <xf numFmtId="0" fontId="4" fillId="45" borderId="158" xfId="0" applyFont="1" applyFill="1" applyBorder="1" applyAlignment="1">
      <alignment horizontal="left" vertical="top"/>
    </xf>
    <xf numFmtId="0" fontId="4" fillId="45" borderId="153" xfId="0" applyFont="1" applyFill="1" applyBorder="1" applyAlignment="1">
      <alignment horizontal="left" vertical="top"/>
    </xf>
    <xf numFmtId="0" fontId="4" fillId="45" borderId="152" xfId="0" applyFont="1" applyFill="1" applyBorder="1" applyAlignment="1">
      <alignment horizontal="left" vertical="top"/>
    </xf>
    <xf numFmtId="0" fontId="12" fillId="46" borderId="102" xfId="127" applyFont="1" applyFill="1" applyBorder="1" applyAlignment="1">
      <alignment horizontal="center"/>
    </xf>
    <xf numFmtId="0" fontId="12" fillId="46" borderId="118" xfId="127" applyFont="1" applyFill="1" applyBorder="1" applyAlignment="1">
      <alignment horizontal="center"/>
    </xf>
    <xf numFmtId="0" fontId="2" fillId="46" borderId="102" xfId="127" applyFont="1" applyFill="1" applyBorder="1" applyAlignment="1">
      <alignment horizontal="center"/>
    </xf>
    <xf numFmtId="0" fontId="17" fillId="46" borderId="80" xfId="127" applyFont="1" applyFill="1" applyBorder="1" applyAlignment="1">
      <alignment horizontal="center"/>
    </xf>
    <xf numFmtId="0" fontId="17" fillId="46" borderId="89" xfId="127" applyFont="1" applyFill="1" applyBorder="1" applyAlignment="1">
      <alignment horizontal="center"/>
    </xf>
    <xf numFmtId="0" fontId="11" fillId="46" borderId="102" xfId="127" applyFont="1" applyFill="1" applyBorder="1" applyAlignment="1">
      <alignment horizontal="center"/>
    </xf>
    <xf numFmtId="0" fontId="11" fillId="46" borderId="118" xfId="127" applyFont="1" applyFill="1" applyBorder="1" applyAlignment="1">
      <alignment horizontal="center"/>
    </xf>
    <xf numFmtId="0" fontId="4" fillId="46" borderId="102" xfId="127" applyFont="1" applyFill="1" applyBorder="1" applyAlignment="1">
      <alignment horizontal="center"/>
    </xf>
    <xf numFmtId="0" fontId="4" fillId="46" borderId="118" xfId="127" applyFont="1" applyFill="1" applyBorder="1" applyAlignment="1">
      <alignment horizontal="center"/>
    </xf>
    <xf numFmtId="0" fontId="13" fillId="46" borderId="102" xfId="127" applyFont="1" applyFill="1" applyBorder="1" applyAlignment="1">
      <alignment horizontal="center"/>
    </xf>
    <xf numFmtId="0" fontId="13" fillId="46" borderId="118" xfId="127" applyFont="1" applyFill="1" applyBorder="1" applyAlignment="1">
      <alignment horizontal="center"/>
    </xf>
    <xf numFmtId="0" fontId="16" fillId="46" borderId="102" xfId="127" applyFont="1" applyFill="1" applyBorder="1" applyAlignment="1">
      <alignment horizontal="center"/>
    </xf>
    <xf numFmtId="3" fontId="103" fillId="38" borderId="130" xfId="66" applyNumberFormat="1" applyFont="1" applyFill="1" applyBorder="1" applyAlignment="1">
      <alignment horizontal="right"/>
    </xf>
    <xf numFmtId="0" fontId="18" fillId="45" borderId="73" xfId="127" applyFont="1" applyFill="1" applyBorder="1" applyAlignment="1" applyProtection="1">
      <alignment horizontal="center" vertical="top" wrapText="1"/>
      <protection locked="0"/>
    </xf>
    <xf numFmtId="0" fontId="18" fillId="45" borderId="116" xfId="127" applyFont="1" applyFill="1" applyBorder="1" applyAlignment="1" applyProtection="1">
      <alignment horizontal="center" vertical="top" wrapText="1"/>
      <protection locked="0"/>
    </xf>
    <xf numFmtId="0" fontId="18" fillId="45" borderId="137" xfId="127" applyFont="1" applyFill="1" applyBorder="1" applyAlignment="1" applyProtection="1">
      <alignment horizontal="center" vertical="top" wrapText="1"/>
      <protection locked="0"/>
    </xf>
    <xf numFmtId="0" fontId="18" fillId="45" borderId="139" xfId="127" applyFont="1" applyFill="1" applyBorder="1" applyAlignment="1" applyProtection="1">
      <alignment horizontal="center" vertical="top" wrapText="1"/>
      <protection locked="0"/>
    </xf>
    <xf numFmtId="0" fontId="103" fillId="38" borderId="115" xfId="66" applyFont="1" applyFill="1" applyBorder="1" applyAlignment="1">
      <alignment horizontal="left"/>
    </xf>
    <xf numFmtId="0" fontId="103" fillId="39" borderId="115" xfId="66" applyFont="1" applyFill="1" applyBorder="1" applyAlignment="1">
      <alignment horizontal="center"/>
    </xf>
    <xf numFmtId="0" fontId="18" fillId="45" borderId="37" xfId="127" applyFont="1" applyFill="1" applyBorder="1" applyAlignment="1" applyProtection="1">
      <alignment horizontal="center" vertical="top" wrapText="1"/>
      <protection locked="0"/>
    </xf>
    <xf numFmtId="0" fontId="18" fillId="45" borderId="119" xfId="127" applyFont="1" applyFill="1" applyBorder="1" applyAlignment="1" applyProtection="1">
      <alignment horizontal="center" vertical="top" wrapText="1"/>
      <protection locked="0"/>
    </xf>
    <xf numFmtId="0" fontId="18" fillId="45" borderId="100" xfId="127" applyFont="1" applyFill="1" applyBorder="1" applyAlignment="1" applyProtection="1">
      <alignment horizontal="center" vertical="top" wrapText="1"/>
      <protection locked="0"/>
    </xf>
    <xf numFmtId="0" fontId="18" fillId="45" borderId="138" xfId="127" applyFont="1" applyFill="1" applyBorder="1" applyAlignment="1" applyProtection="1">
      <alignment horizontal="center" vertical="top" wrapText="1"/>
      <protection locked="0"/>
    </xf>
    <xf numFmtId="0" fontId="118" fillId="39" borderId="115" xfId="0" applyFont="1" applyFill="1" applyBorder="1" applyAlignment="1">
      <alignment horizontal="center"/>
    </xf>
    <xf numFmtId="0" fontId="120" fillId="54" borderId="125" xfId="0" applyFont="1" applyFill="1" applyBorder="1" applyAlignment="1">
      <alignment horizontal="right" vertical="center" wrapText="1"/>
    </xf>
    <xf numFmtId="164" fontId="107" fillId="66" borderId="102" xfId="62" applyNumberFormat="1" applyFont="1" applyFill="1" applyBorder="1" applyAlignment="1">
      <alignment vertical="top"/>
    </xf>
    <xf numFmtId="164" fontId="107" fillId="66" borderId="104" xfId="62" applyNumberFormat="1" applyFont="1" applyFill="1" applyBorder="1" applyAlignment="1">
      <alignment vertical="top"/>
    </xf>
    <xf numFmtId="0" fontId="106" fillId="0" borderId="0" xfId="62" applyFont="1" applyAlignment="1">
      <alignment horizontal="left" vertical="top" wrapText="1"/>
    </xf>
    <xf numFmtId="0" fontId="107" fillId="0" borderId="0" xfId="0" applyFont="1" applyAlignment="1">
      <alignment horizontal="left" vertical="center" wrapText="1"/>
    </xf>
    <xf numFmtId="0" fontId="107" fillId="0" borderId="43" xfId="0" applyFont="1" applyBorder="1" applyAlignment="1">
      <alignment horizontal="left" vertical="center" wrapText="1"/>
    </xf>
    <xf numFmtId="0" fontId="118" fillId="39" borderId="102" xfId="0" applyFont="1" applyFill="1" applyBorder="1" applyAlignment="1">
      <alignment horizontal="center" vertical="center" wrapText="1"/>
    </xf>
    <xf numFmtId="0" fontId="118" fillId="39" borderId="104" xfId="0" applyFont="1" applyFill="1" applyBorder="1" applyAlignment="1">
      <alignment horizontal="center" vertical="center" wrapText="1"/>
    </xf>
    <xf numFmtId="0" fontId="118" fillId="44" borderId="108" xfId="0" applyFont="1" applyFill="1" applyBorder="1" applyAlignment="1" applyProtection="1">
      <alignment horizontal="center"/>
      <protection locked="0"/>
    </xf>
    <xf numFmtId="0" fontId="118" fillId="44" borderId="115" xfId="0" applyFont="1" applyFill="1" applyBorder="1" applyAlignment="1" applyProtection="1">
      <alignment horizontal="center"/>
      <protection locked="0"/>
    </xf>
    <xf numFmtId="0" fontId="107" fillId="0" borderId="0" xfId="62" applyFont="1" applyAlignment="1">
      <alignment horizontal="left" vertical="top" wrapText="1"/>
    </xf>
    <xf numFmtId="0" fontId="135" fillId="42" borderId="114" xfId="62" applyFont="1" applyFill="1" applyBorder="1" applyAlignment="1">
      <alignment horizontal="left" vertical="center"/>
    </xf>
    <xf numFmtId="0" fontId="135" fillId="42" borderId="190" xfId="62" applyFont="1" applyFill="1" applyBorder="1" applyAlignment="1">
      <alignment horizontal="left" vertical="center"/>
    </xf>
    <xf numFmtId="0" fontId="135" fillId="42" borderId="141" xfId="62" applyFont="1" applyFill="1" applyBorder="1" applyAlignment="1">
      <alignment horizontal="left" vertical="center"/>
    </xf>
    <xf numFmtId="0" fontId="107" fillId="0" borderId="114" xfId="62" applyFont="1" applyBorder="1" applyAlignment="1">
      <alignment horizontal="left" vertical="top"/>
    </xf>
    <xf numFmtId="0" fontId="107" fillId="0" borderId="190" xfId="62" applyFont="1" applyBorder="1" applyAlignment="1">
      <alignment horizontal="left" vertical="top"/>
    </xf>
    <xf numFmtId="0" fontId="107" fillId="0" borderId="141" xfId="62" applyFont="1" applyBorder="1" applyAlignment="1">
      <alignment horizontal="left" vertical="top"/>
    </xf>
    <xf numFmtId="0" fontId="107" fillId="0" borderId="35" xfId="62" applyFont="1" applyBorder="1" applyAlignment="1">
      <alignment horizontal="left" vertical="top"/>
    </xf>
    <xf numFmtId="0" fontId="107" fillId="0" borderId="0" xfId="62" applyFont="1" applyAlignment="1">
      <alignment horizontal="left" vertical="top"/>
    </xf>
    <xf numFmtId="0" fontId="107" fillId="0" borderId="43" xfId="62" applyFont="1" applyBorder="1" applyAlignment="1">
      <alignment horizontal="left" vertical="top"/>
    </xf>
    <xf numFmtId="0" fontId="107" fillId="0" borderId="95" xfId="62" applyFont="1" applyBorder="1" applyAlignment="1">
      <alignment horizontal="left" vertical="top"/>
    </xf>
    <xf numFmtId="0" fontId="107" fillId="0" borderId="92" xfId="62" applyFont="1" applyBorder="1" applyAlignment="1">
      <alignment horizontal="left" vertical="top"/>
    </xf>
    <xf numFmtId="0" fontId="107" fillId="0" borderId="142" xfId="62" applyFont="1" applyBorder="1" applyAlignment="1">
      <alignment horizontal="left" vertical="top"/>
    </xf>
    <xf numFmtId="0" fontId="135" fillId="42" borderId="102" xfId="62" applyFont="1" applyFill="1" applyBorder="1" applyAlignment="1">
      <alignment horizontal="left" vertical="center"/>
    </xf>
    <xf numFmtId="0" fontId="135" fillId="42" borderId="131" xfId="62" applyFont="1" applyFill="1" applyBorder="1" applyAlignment="1">
      <alignment horizontal="left" vertical="center"/>
    </xf>
    <xf numFmtId="0" fontId="135" fillId="42" borderId="104" xfId="62" applyFont="1" applyFill="1" applyBorder="1" applyAlignment="1">
      <alignment horizontal="left" vertical="center"/>
    </xf>
    <xf numFmtId="0" fontId="135" fillId="39" borderId="45" xfId="62" applyFont="1" applyFill="1" applyBorder="1" applyAlignment="1">
      <alignment horizontal="center"/>
    </xf>
    <xf numFmtId="0" fontId="135" fillId="39" borderId="46" xfId="62" applyFont="1" applyFill="1" applyBorder="1" applyAlignment="1">
      <alignment horizontal="center"/>
    </xf>
    <xf numFmtId="0" fontId="135" fillId="39" borderId="60" xfId="62" applyFont="1" applyFill="1" applyBorder="1" applyAlignment="1">
      <alignment horizontal="center"/>
    </xf>
    <xf numFmtId="0" fontId="135" fillId="39" borderId="47" xfId="62" applyFont="1" applyFill="1" applyBorder="1" applyAlignment="1">
      <alignment horizontal="center"/>
    </xf>
    <xf numFmtId="0" fontId="135" fillId="39" borderId="42" xfId="62" applyFont="1" applyFill="1" applyBorder="1" applyAlignment="1">
      <alignment horizontal="center"/>
    </xf>
    <xf numFmtId="0" fontId="135" fillId="39" borderId="61" xfId="62" applyFont="1" applyFill="1" applyBorder="1" applyAlignment="1">
      <alignment horizontal="center"/>
    </xf>
    <xf numFmtId="0" fontId="135" fillId="39" borderId="48" xfId="62" applyFont="1" applyFill="1" applyBorder="1" applyAlignment="1">
      <alignment horizontal="center"/>
    </xf>
    <xf numFmtId="0" fontId="135" fillId="39" borderId="49" xfId="62" applyFont="1" applyFill="1" applyBorder="1" applyAlignment="1">
      <alignment horizontal="center"/>
    </xf>
    <xf numFmtId="0" fontId="135" fillId="39" borderId="62" xfId="62" applyFont="1" applyFill="1" applyBorder="1" applyAlignment="1">
      <alignment horizontal="center"/>
    </xf>
    <xf numFmtId="0" fontId="107" fillId="38" borderId="102" xfId="62" applyFont="1" applyFill="1" applyBorder="1" applyAlignment="1">
      <alignment vertical="top"/>
    </xf>
    <xf numFmtId="0" fontId="0" fillId="0" borderId="131" xfId="0" applyBorder="1" applyAlignment="1">
      <alignment vertical="top"/>
    </xf>
    <xf numFmtId="0" fontId="0" fillId="0" borderId="104" xfId="0" applyBorder="1" applyAlignment="1">
      <alignment vertical="top"/>
    </xf>
    <xf numFmtId="0" fontId="207" fillId="0" borderId="55" xfId="0" applyFont="1" applyBorder="1" applyAlignment="1">
      <alignment horizontal="center"/>
    </xf>
    <xf numFmtId="0" fontId="207" fillId="0" borderId="24" xfId="0" applyFont="1" applyBorder="1" applyAlignment="1">
      <alignment horizontal="center"/>
    </xf>
    <xf numFmtId="0" fontId="207" fillId="0" borderId="56" xfId="0" applyFont="1" applyBorder="1" applyAlignment="1">
      <alignment horizontal="center"/>
    </xf>
    <xf numFmtId="0" fontId="207" fillId="0" borderId="40" xfId="0" applyFont="1" applyBorder="1" applyAlignment="1">
      <alignment horizontal="center"/>
    </xf>
    <xf numFmtId="0" fontId="207" fillId="0" borderId="38" xfId="0" applyFont="1" applyBorder="1" applyAlignment="1">
      <alignment horizontal="center"/>
    </xf>
    <xf numFmtId="0" fontId="207" fillId="0" borderId="161" xfId="0" applyFont="1" applyBorder="1" applyAlignment="1">
      <alignment horizontal="center" vertical="center" wrapText="1"/>
    </xf>
    <xf numFmtId="0" fontId="207" fillId="0" borderId="150" xfId="0" applyFont="1" applyBorder="1" applyAlignment="1">
      <alignment horizontal="center" vertical="center" wrapText="1"/>
    </xf>
    <xf numFmtId="0" fontId="0" fillId="0" borderId="41" xfId="0" applyBorder="1" applyAlignment="1">
      <alignment horizontal="center" vertical="center"/>
    </xf>
    <xf numFmtId="0" fontId="0" fillId="0" borderId="155" xfId="0" applyBorder="1" applyAlignment="1">
      <alignment horizontal="center" vertical="center"/>
    </xf>
    <xf numFmtId="0" fontId="246" fillId="0" borderId="39" xfId="0" applyFont="1" applyBorder="1" applyAlignment="1">
      <alignment horizontal="center" vertical="center" wrapText="1"/>
    </xf>
    <xf numFmtId="0" fontId="246" fillId="0" borderId="204" xfId="0" applyFont="1" applyBorder="1" applyAlignment="1">
      <alignment horizontal="center" vertical="center"/>
    </xf>
    <xf numFmtId="0" fontId="0" fillId="0" borderId="39" xfId="0" applyBorder="1" applyAlignment="1">
      <alignment horizontal="center" vertical="center" wrapText="1"/>
    </xf>
    <xf numFmtId="0" fontId="0" fillId="0" borderId="204" xfId="0" applyBorder="1" applyAlignment="1">
      <alignment horizontal="center" vertical="center"/>
    </xf>
    <xf numFmtId="0" fontId="240" fillId="38" borderId="0" xfId="66" applyFont="1" applyFill="1" applyAlignment="1">
      <alignment horizontal="center"/>
    </xf>
    <xf numFmtId="0" fontId="16" fillId="46" borderId="118" xfId="127" applyFont="1" applyFill="1" applyBorder="1" applyAlignment="1">
      <alignment horizontal="center"/>
    </xf>
    <xf numFmtId="0" fontId="190" fillId="38" borderId="0" xfId="66" applyFont="1" applyFill="1" applyAlignment="1">
      <alignment horizontal="center"/>
    </xf>
    <xf numFmtId="0" fontId="17" fillId="46" borderId="130" xfId="127" applyFont="1" applyFill="1" applyBorder="1" applyAlignment="1">
      <alignment horizontal="center"/>
    </xf>
    <xf numFmtId="0" fontId="17" fillId="46" borderId="39" xfId="127" applyFont="1" applyFill="1" applyBorder="1" applyAlignment="1">
      <alignment horizontal="center"/>
    </xf>
    <xf numFmtId="0" fontId="11" fillId="46" borderId="130" xfId="127" applyFont="1" applyFill="1" applyBorder="1" applyAlignment="1">
      <alignment horizontal="center"/>
    </xf>
    <xf numFmtId="0" fontId="14" fillId="46" borderId="130" xfId="127" applyFont="1" applyFill="1" applyBorder="1" applyAlignment="1">
      <alignment horizontal="center"/>
    </xf>
    <xf numFmtId="0" fontId="16" fillId="46" borderId="39" xfId="127" applyFont="1" applyFill="1" applyBorder="1" applyAlignment="1">
      <alignment horizontal="center"/>
    </xf>
    <xf numFmtId="0" fontId="128" fillId="46" borderId="130" xfId="127" applyFont="1" applyFill="1" applyBorder="1" applyAlignment="1">
      <alignment horizontal="center"/>
    </xf>
    <xf numFmtId="0" fontId="128" fillId="46" borderId="39" xfId="127" applyFont="1" applyFill="1" applyBorder="1" applyAlignment="1">
      <alignment horizontal="center"/>
    </xf>
    <xf numFmtId="14" fontId="103" fillId="45" borderId="102" xfId="66" applyNumberFormat="1" applyFont="1" applyFill="1" applyBorder="1" applyAlignment="1">
      <alignment horizontal="center"/>
    </xf>
    <xf numFmtId="14" fontId="103" fillId="45" borderId="104" xfId="66" applyNumberFormat="1" applyFont="1" applyFill="1" applyBorder="1" applyAlignment="1">
      <alignment horizontal="center"/>
    </xf>
    <xf numFmtId="0" fontId="12" fillId="46" borderId="130" xfId="127" applyFont="1" applyFill="1" applyBorder="1" applyAlignment="1">
      <alignment horizontal="center"/>
    </xf>
    <xf numFmtId="0" fontId="103" fillId="0" borderId="0" xfId="66" applyFont="1" applyAlignment="1" applyProtection="1">
      <alignment horizontal="left"/>
      <protection locked="0"/>
    </xf>
    <xf numFmtId="164" fontId="107" fillId="0" borderId="35" xfId="62" applyNumberFormat="1" applyFont="1" applyBorder="1" applyAlignment="1">
      <alignment vertical="top"/>
    </xf>
    <xf numFmtId="164" fontId="107" fillId="0" borderId="0" xfId="62" applyNumberFormat="1" applyFont="1" applyAlignment="1">
      <alignment vertical="top"/>
    </xf>
    <xf numFmtId="0" fontId="120" fillId="0" borderId="125" xfId="0" applyFont="1" applyBorder="1" applyAlignment="1">
      <alignment horizontal="right" vertical="center" wrapText="1"/>
    </xf>
    <xf numFmtId="0" fontId="166" fillId="39" borderId="45" xfId="62" applyFont="1" applyFill="1" applyBorder="1" applyAlignment="1">
      <alignment horizontal="center"/>
    </xf>
    <xf numFmtId="0" fontId="166" fillId="39" borderId="46" xfId="62" applyFont="1" applyFill="1" applyBorder="1" applyAlignment="1">
      <alignment horizontal="center"/>
    </xf>
    <xf numFmtId="0" fontId="166" fillId="39" borderId="60" xfId="62" applyFont="1" applyFill="1" applyBorder="1" applyAlignment="1">
      <alignment horizontal="center"/>
    </xf>
    <xf numFmtId="0" fontId="166" fillId="39" borderId="48" xfId="62" applyFont="1" applyFill="1" applyBorder="1" applyAlignment="1">
      <alignment horizontal="center"/>
    </xf>
    <xf numFmtId="0" fontId="166" fillId="39" borderId="49" xfId="62" applyFont="1" applyFill="1" applyBorder="1" applyAlignment="1">
      <alignment horizontal="center"/>
    </xf>
    <xf numFmtId="0" fontId="166" fillId="39" borderId="62" xfId="62" applyFont="1" applyFill="1" applyBorder="1" applyAlignment="1">
      <alignment horizontal="center"/>
    </xf>
    <xf numFmtId="0" fontId="166" fillId="39" borderId="47" xfId="62" applyFont="1" applyFill="1" applyBorder="1" applyAlignment="1">
      <alignment horizontal="center"/>
    </xf>
    <xf numFmtId="0" fontId="166" fillId="39" borderId="42" xfId="62" applyFont="1" applyFill="1" applyBorder="1" applyAlignment="1">
      <alignment horizontal="center"/>
    </xf>
    <xf numFmtId="0" fontId="166" fillId="39" borderId="61" xfId="62" applyFont="1" applyFill="1" applyBorder="1" applyAlignment="1">
      <alignment horizontal="center"/>
    </xf>
    <xf numFmtId="0" fontId="114" fillId="0" borderId="0" xfId="0" applyFont="1" applyAlignment="1">
      <alignment horizontal="right" vertical="center"/>
    </xf>
    <xf numFmtId="0" fontId="114" fillId="0" borderId="132" xfId="0" applyFont="1" applyBorder="1" applyAlignment="1">
      <alignment horizontal="right" vertical="center"/>
    </xf>
    <xf numFmtId="0" fontId="109" fillId="39" borderId="0" xfId="0" applyFont="1" applyFill="1" applyAlignment="1">
      <alignment horizontal="left" wrapText="1" indent="1"/>
    </xf>
    <xf numFmtId="0" fontId="200" fillId="39" borderId="25" xfId="0" applyFont="1" applyFill="1" applyBorder="1" applyAlignment="1">
      <alignment horizontal="center"/>
    </xf>
    <xf numFmtId="0" fontId="200" fillId="39" borderId="4" xfId="0" applyFont="1" applyFill="1" applyBorder="1" applyAlignment="1">
      <alignment horizontal="center"/>
    </xf>
    <xf numFmtId="0" fontId="200" fillId="39" borderId="72" xfId="0" applyFont="1" applyFill="1" applyBorder="1" applyAlignment="1">
      <alignment horizontal="center"/>
    </xf>
    <xf numFmtId="0" fontId="200" fillId="39" borderId="57" xfId="0" applyFont="1" applyFill="1" applyBorder="1" applyAlignment="1">
      <alignment horizontal="center"/>
    </xf>
    <xf numFmtId="0" fontId="200" fillId="39" borderId="81" xfId="0" applyFont="1" applyFill="1" applyBorder="1" applyAlignment="1">
      <alignment horizontal="center"/>
    </xf>
    <xf numFmtId="0" fontId="200" fillId="39" borderId="68" xfId="0" applyFont="1" applyFill="1" applyBorder="1" applyAlignment="1">
      <alignment horizontal="center"/>
    </xf>
    <xf numFmtId="0" fontId="114" fillId="0" borderId="65" xfId="0" applyFont="1" applyBorder="1" applyAlignment="1">
      <alignment horizontal="center"/>
    </xf>
    <xf numFmtId="0" fontId="114" fillId="0" borderId="25" xfId="0" applyFont="1" applyBorder="1" applyAlignment="1">
      <alignment horizontal="center"/>
    </xf>
    <xf numFmtId="0" fontId="114" fillId="0" borderId="69" xfId="0" applyFont="1" applyBorder="1" applyAlignment="1">
      <alignment horizontal="center"/>
    </xf>
    <xf numFmtId="0" fontId="114" fillId="0" borderId="57" xfId="0" applyFont="1" applyBorder="1" applyAlignment="1">
      <alignment horizontal="center"/>
    </xf>
    <xf numFmtId="0" fontId="114" fillId="0" borderId="71" xfId="0" applyFont="1" applyBorder="1" applyAlignment="1">
      <alignment horizontal="center"/>
    </xf>
    <xf numFmtId="0" fontId="114" fillId="0" borderId="27" xfId="0" applyFont="1" applyBorder="1" applyAlignment="1">
      <alignment horizontal="center"/>
    </xf>
    <xf numFmtId="0" fontId="200" fillId="39" borderId="27" xfId="0" applyFont="1" applyFill="1" applyBorder="1" applyAlignment="1">
      <alignment horizontal="center"/>
    </xf>
    <xf numFmtId="0" fontId="200" fillId="39" borderId="82" xfId="0" applyFont="1" applyFill="1" applyBorder="1" applyAlignment="1">
      <alignment horizontal="center"/>
    </xf>
    <xf numFmtId="0" fontId="200" fillId="39" borderId="70" xfId="0" applyFont="1" applyFill="1" applyBorder="1" applyAlignment="1">
      <alignment horizontal="center"/>
    </xf>
    <xf numFmtId="0" fontId="109" fillId="38" borderId="92" xfId="127" applyFont="1" applyFill="1" applyBorder="1" applyAlignment="1">
      <alignment horizontal="center"/>
    </xf>
    <xf numFmtId="0" fontId="113" fillId="47" borderId="0" xfId="127" applyFont="1" applyFill="1" applyAlignment="1">
      <alignment horizontal="right" vertical="top"/>
    </xf>
    <xf numFmtId="0" fontId="189" fillId="47" borderId="0" xfId="127" applyFont="1" applyFill="1" applyAlignment="1">
      <alignment wrapText="1"/>
    </xf>
    <xf numFmtId="0" fontId="109" fillId="38" borderId="0" xfId="127" applyFont="1" applyFill="1" applyAlignment="1">
      <alignment horizontal="right"/>
    </xf>
    <xf numFmtId="0" fontId="109" fillId="38" borderId="92" xfId="127" applyFont="1" applyFill="1" applyBorder="1" applyAlignment="1">
      <alignment horizontal="left"/>
    </xf>
    <xf numFmtId="0" fontId="111" fillId="38" borderId="0" xfId="127" applyFont="1" applyFill="1" applyAlignment="1">
      <alignment horizontal="left" vertical="top" wrapText="1"/>
    </xf>
    <xf numFmtId="0" fontId="109" fillId="38" borderId="92" xfId="127" applyFont="1" applyFill="1" applyBorder="1" applyAlignment="1">
      <alignment horizontal="left" wrapText="1"/>
    </xf>
    <xf numFmtId="0" fontId="109" fillId="38" borderId="0" xfId="127" applyFont="1" applyFill="1" applyAlignment="1">
      <alignment wrapText="1"/>
    </xf>
    <xf numFmtId="0" fontId="109" fillId="38" borderId="0" xfId="127" applyFont="1" applyFill="1" applyAlignment="1">
      <alignment horizontal="left" vertical="top" wrapText="1"/>
    </xf>
    <xf numFmtId="0" fontId="109" fillId="38" borderId="0" xfId="127" applyFont="1" applyFill="1" applyAlignment="1">
      <alignment horizontal="center"/>
    </xf>
    <xf numFmtId="0" fontId="111" fillId="38" borderId="0" xfId="127" applyFont="1" applyFill="1" applyAlignment="1">
      <alignment wrapText="1"/>
    </xf>
    <xf numFmtId="42" fontId="109" fillId="38" borderId="102" xfId="127" applyNumberFormat="1" applyFont="1" applyFill="1" applyBorder="1" applyAlignment="1">
      <alignment wrapText="1"/>
    </xf>
    <xf numFmtId="42" fontId="109" fillId="38" borderId="104" xfId="127" applyNumberFormat="1" applyFont="1" applyFill="1" applyBorder="1" applyAlignment="1">
      <alignment wrapText="1"/>
    </xf>
    <xf numFmtId="0" fontId="109" fillId="38" borderId="0" xfId="127" applyFont="1" applyFill="1" applyAlignment="1">
      <alignment vertical="top" wrapText="1"/>
    </xf>
    <xf numFmtId="0" fontId="109" fillId="38" borderId="0" xfId="127" applyFont="1" applyFill="1" applyAlignment="1">
      <alignment horizontal="left"/>
    </xf>
    <xf numFmtId="0" fontId="109" fillId="38" borderId="102" xfId="127" applyFont="1" applyFill="1" applyBorder="1" applyAlignment="1">
      <alignment horizontal="left" wrapText="1"/>
    </xf>
    <xf numFmtId="0" fontId="109" fillId="38" borderId="131" xfId="127" applyFont="1" applyFill="1" applyBorder="1" applyAlignment="1">
      <alignment horizontal="left" wrapText="1"/>
    </xf>
    <xf numFmtId="0" fontId="109" fillId="38" borderId="104" xfId="127" applyFont="1" applyFill="1" applyBorder="1" applyAlignment="1">
      <alignment horizontal="left" wrapText="1"/>
    </xf>
    <xf numFmtId="168" fontId="109" fillId="51" borderId="92" xfId="127" applyNumberFormat="1" applyFont="1" applyFill="1" applyBorder="1" applyAlignment="1" applyProtection="1">
      <alignment horizontal="left"/>
      <protection locked="0"/>
    </xf>
    <xf numFmtId="0" fontId="109" fillId="38" borderId="0" xfId="127" applyFont="1" applyFill="1" applyAlignment="1">
      <alignment horizontal="right" wrapText="1"/>
    </xf>
    <xf numFmtId="0" fontId="109" fillId="38" borderId="43" xfId="127" applyFont="1" applyFill="1" applyBorder="1" applyAlignment="1">
      <alignment horizontal="right" wrapText="1"/>
    </xf>
    <xf numFmtId="0" fontId="109" fillId="51" borderId="92" xfId="127" applyFont="1" applyFill="1" applyBorder="1" applyAlignment="1" applyProtection="1">
      <alignment horizontal="left"/>
      <protection locked="0"/>
    </xf>
    <xf numFmtId="0" fontId="109" fillId="51" borderId="102" xfId="127" applyFont="1" applyFill="1" applyBorder="1" applyAlignment="1">
      <alignment horizontal="left" wrapText="1"/>
    </xf>
    <xf numFmtId="0" fontId="109" fillId="51" borderId="131" xfId="127" applyFont="1" applyFill="1" applyBorder="1" applyAlignment="1">
      <alignment horizontal="left" wrapText="1"/>
    </xf>
    <xf numFmtId="0" fontId="109" fillId="51" borderId="104" xfId="127" applyFont="1" applyFill="1" applyBorder="1" applyAlignment="1">
      <alignment horizontal="left" wrapText="1"/>
    </xf>
    <xf numFmtId="0" fontId="128" fillId="38" borderId="115" xfId="133" applyFill="1" applyBorder="1" applyAlignment="1">
      <alignment horizontal="center"/>
    </xf>
    <xf numFmtId="0" fontId="128" fillId="38" borderId="115" xfId="133" applyFill="1" applyBorder="1" applyAlignment="1">
      <alignment horizontal="left" vertical="center" wrapText="1"/>
    </xf>
    <xf numFmtId="0" fontId="87" fillId="0" borderId="0" xfId="0" applyFont="1" applyAlignment="1">
      <alignment vertical="top" wrapText="1"/>
    </xf>
    <xf numFmtId="0" fontId="45" fillId="0" borderId="0" xfId="0" applyFont="1" applyAlignment="1">
      <alignment vertical="top" wrapText="1"/>
    </xf>
    <xf numFmtId="0" fontId="87" fillId="0" borderId="0" xfId="0" applyFont="1" applyAlignment="1">
      <alignment vertical="center" wrapText="1"/>
    </xf>
    <xf numFmtId="0" fontId="45" fillId="0" borderId="0" xfId="0" applyFont="1" applyAlignment="1">
      <alignment vertical="center" wrapText="1"/>
    </xf>
    <xf numFmtId="0" fontId="87" fillId="0" borderId="98" xfId="0" applyFont="1" applyBorder="1" applyAlignment="1">
      <alignment vertical="top" wrapText="1"/>
    </xf>
    <xf numFmtId="0" fontId="45" fillId="0" borderId="98" xfId="0" applyFont="1" applyBorder="1" applyAlignment="1">
      <alignment vertical="top" wrapText="1"/>
    </xf>
    <xf numFmtId="0" fontId="102" fillId="0" borderId="92" xfId="0" applyFont="1" applyBorder="1" applyAlignment="1">
      <alignment vertical="top" wrapText="1"/>
    </xf>
    <xf numFmtId="0" fontId="87" fillId="0" borderId="92" xfId="0" applyFont="1" applyBorder="1" applyAlignment="1">
      <alignment vertical="top" wrapText="1"/>
    </xf>
    <xf numFmtId="0" fontId="45" fillId="0" borderId="92" xfId="0" applyFont="1" applyBorder="1" applyAlignment="1">
      <alignment vertical="top" wrapText="1"/>
    </xf>
    <xf numFmtId="0" fontId="89" fillId="0" borderId="92" xfId="0" quotePrefix="1" applyFont="1" applyBorder="1" applyAlignment="1">
      <alignment horizontal="left" vertical="top" wrapText="1"/>
    </xf>
    <xf numFmtId="0" fontId="168" fillId="38" borderId="92" xfId="66" applyFont="1" applyFill="1" applyBorder="1" applyAlignment="1">
      <alignment horizontal="center"/>
    </xf>
    <xf numFmtId="0" fontId="114" fillId="39" borderId="103" xfId="66" applyFont="1" applyFill="1" applyBorder="1" applyAlignment="1">
      <alignment horizontal="center" wrapText="1"/>
    </xf>
    <xf numFmtId="0" fontId="104" fillId="38" borderId="55" xfId="127" applyFont="1" applyFill="1" applyBorder="1" applyAlignment="1">
      <alignment horizontal="center"/>
    </xf>
    <xf numFmtId="0" fontId="104" fillId="38" borderId="56" xfId="127" applyFont="1" applyFill="1" applyBorder="1" applyAlignment="1">
      <alignment horizontal="center"/>
    </xf>
    <xf numFmtId="0" fontId="6" fillId="39" borderId="102" xfId="66" applyFont="1" applyFill="1" applyBorder="1" applyAlignment="1">
      <alignment horizontal="center" wrapText="1"/>
    </xf>
    <xf numFmtId="0" fontId="6" fillId="39" borderId="104" xfId="66" applyFont="1" applyFill="1" applyBorder="1" applyAlignment="1">
      <alignment horizontal="center" wrapText="1"/>
    </xf>
    <xf numFmtId="0" fontId="183" fillId="38" borderId="0" xfId="66" applyFont="1" applyFill="1" applyAlignment="1" applyProtection="1">
      <alignment horizontal="center" wrapText="1"/>
      <protection locked="0"/>
    </xf>
    <xf numFmtId="0" fontId="103" fillId="0" borderId="0" xfId="66" applyFont="1" applyAlignment="1" applyProtection="1">
      <alignment horizontal="center"/>
      <protection locked="0"/>
    </xf>
    <xf numFmtId="0" fontId="12" fillId="46" borderId="119" xfId="127" applyFont="1" applyFill="1" applyBorder="1" applyAlignment="1">
      <alignment horizontal="center"/>
    </xf>
    <xf numFmtId="0" fontId="12" fillId="46" borderId="120" xfId="127" applyFont="1" applyFill="1" applyBorder="1" applyAlignment="1">
      <alignment horizontal="center"/>
    </xf>
    <xf numFmtId="0" fontId="10" fillId="46" borderId="102" xfId="127" applyFont="1" applyFill="1" applyBorder="1" applyAlignment="1">
      <alignment horizontal="center"/>
    </xf>
    <xf numFmtId="0" fontId="10" fillId="46" borderId="118" xfId="127" applyFont="1" applyFill="1" applyBorder="1" applyAlignment="1">
      <alignment horizontal="center"/>
    </xf>
    <xf numFmtId="0" fontId="136" fillId="39" borderId="94" xfId="46" applyFont="1" applyFill="1" applyBorder="1" applyAlignment="1">
      <alignment horizontal="center" vertical="center"/>
    </xf>
    <xf numFmtId="0" fontId="136" fillId="39" borderId="84" xfId="46" applyFont="1" applyFill="1" applyBorder="1" applyAlignment="1">
      <alignment horizontal="center" vertical="center"/>
    </xf>
    <xf numFmtId="0" fontId="136" fillId="39" borderId="59" xfId="46" applyFont="1" applyFill="1" applyBorder="1" applyAlignment="1">
      <alignment horizontal="center" vertical="center"/>
    </xf>
    <xf numFmtId="0" fontId="7" fillId="45" borderId="37" xfId="127" applyFont="1" applyFill="1" applyBorder="1" applyAlignment="1" applyProtection="1">
      <alignment horizontal="center" vertical="top" wrapText="1"/>
      <protection locked="0"/>
    </xf>
    <xf numFmtId="0" fontId="136" fillId="39" borderId="64" xfId="46" applyFont="1" applyFill="1" applyBorder="1" applyAlignment="1">
      <alignment horizontal="center" vertical="center"/>
    </xf>
    <xf numFmtId="0" fontId="136" fillId="39" borderId="12" xfId="46" applyFont="1" applyFill="1" applyBorder="1" applyAlignment="1">
      <alignment horizontal="center" vertical="center"/>
    </xf>
    <xf numFmtId="0" fontId="136" fillId="39" borderId="93" xfId="46" applyFont="1" applyFill="1" applyBorder="1" applyAlignment="1">
      <alignment horizontal="center" vertical="center"/>
    </xf>
    <xf numFmtId="0" fontId="136" fillId="39" borderId="109" xfId="46" applyFont="1" applyFill="1" applyBorder="1" applyAlignment="1">
      <alignment horizontal="center" vertical="center"/>
    </xf>
    <xf numFmtId="0" fontId="136" fillId="39" borderId="42" xfId="46" applyFont="1" applyFill="1" applyBorder="1" applyAlignment="1">
      <alignment horizontal="center" vertical="center"/>
    </xf>
    <xf numFmtId="0" fontId="136" fillId="39" borderId="110" xfId="46" applyFont="1" applyFill="1" applyBorder="1" applyAlignment="1">
      <alignment horizontal="center" vertical="center"/>
    </xf>
    <xf numFmtId="0" fontId="14" fillId="46" borderId="116" xfId="127" applyFont="1" applyFill="1" applyBorder="1" applyAlignment="1">
      <alignment horizontal="center"/>
    </xf>
    <xf numFmtId="0" fontId="14" fillId="46" borderId="117" xfId="127" applyFont="1" applyFill="1" applyBorder="1" applyAlignment="1">
      <alignment horizontal="center"/>
    </xf>
    <xf numFmtId="0" fontId="10" fillId="46" borderId="119" xfId="127" applyFont="1" applyFill="1" applyBorder="1" applyAlignment="1">
      <alignment horizontal="center"/>
    </xf>
    <xf numFmtId="0" fontId="10" fillId="46" borderId="120" xfId="127" applyFont="1" applyFill="1" applyBorder="1" applyAlignment="1">
      <alignment horizontal="center"/>
    </xf>
    <xf numFmtId="0" fontId="14" fillId="46" borderId="102" xfId="127" applyFont="1" applyFill="1" applyBorder="1" applyAlignment="1">
      <alignment horizontal="center"/>
    </xf>
    <xf numFmtId="0" fontId="14" fillId="46" borderId="118" xfId="127" applyFont="1" applyFill="1" applyBorder="1" applyAlignment="1">
      <alignment horizontal="center"/>
    </xf>
    <xf numFmtId="0" fontId="13" fillId="46" borderId="119" xfId="127" applyFont="1" applyFill="1" applyBorder="1" applyAlignment="1">
      <alignment horizontal="center"/>
    </xf>
    <xf numFmtId="0" fontId="13" fillId="46" borderId="120" xfId="127" applyFont="1" applyFill="1" applyBorder="1" applyAlignment="1">
      <alignment horizontal="center"/>
    </xf>
    <xf numFmtId="0" fontId="15" fillId="46" borderId="102" xfId="127" applyFont="1" applyFill="1" applyBorder="1" applyAlignment="1">
      <alignment horizontal="center"/>
    </xf>
    <xf numFmtId="0" fontId="15" fillId="46" borderId="118" xfId="127" applyFont="1" applyFill="1" applyBorder="1" applyAlignment="1">
      <alignment horizontal="center"/>
    </xf>
    <xf numFmtId="0" fontId="120" fillId="0" borderId="0" xfId="66" applyFont="1" applyAlignment="1">
      <alignment horizontal="right" wrapText="1"/>
    </xf>
    <xf numFmtId="0" fontId="166" fillId="39" borderId="45" xfId="62" applyFont="1" applyFill="1" applyBorder="1" applyAlignment="1">
      <alignment horizontal="center" vertical="center"/>
    </xf>
    <xf numFmtId="0" fontId="166" fillId="39" borderId="46" xfId="62" applyFont="1" applyFill="1" applyBorder="1" applyAlignment="1">
      <alignment horizontal="center" vertical="center"/>
    </xf>
    <xf numFmtId="0" fontId="166" fillId="39" borderId="60" xfId="62" applyFont="1" applyFill="1" applyBorder="1" applyAlignment="1">
      <alignment horizontal="center" vertical="center"/>
    </xf>
    <xf numFmtId="0" fontId="166" fillId="39" borderId="47" xfId="62" applyFont="1" applyFill="1" applyBorder="1" applyAlignment="1">
      <alignment horizontal="center" vertical="center"/>
    </xf>
    <xf numFmtId="0" fontId="166" fillId="39" borderId="42" xfId="62" applyFont="1" applyFill="1" applyBorder="1" applyAlignment="1">
      <alignment horizontal="center" vertical="center"/>
    </xf>
    <xf numFmtId="0" fontId="166" fillId="39" borderId="61" xfId="62" applyFont="1" applyFill="1" applyBorder="1" applyAlignment="1">
      <alignment horizontal="center" vertical="center"/>
    </xf>
    <xf numFmtId="0" fontId="166" fillId="39" borderId="48" xfId="62" applyFont="1" applyFill="1" applyBorder="1" applyAlignment="1">
      <alignment horizontal="center" vertical="center"/>
    </xf>
    <xf numFmtId="0" fontId="166" fillId="39" borderId="49" xfId="62" applyFont="1" applyFill="1" applyBorder="1" applyAlignment="1">
      <alignment horizontal="center" vertical="center"/>
    </xf>
    <xf numFmtId="0" fontId="166" fillId="39" borderId="62" xfId="62" applyFont="1" applyFill="1" applyBorder="1" applyAlignment="1">
      <alignment horizontal="center" vertical="center"/>
    </xf>
    <xf numFmtId="0" fontId="107" fillId="0" borderId="0" xfId="66" applyFont="1" applyAlignment="1">
      <alignment horizontal="left" vertical="center" wrapText="1"/>
    </xf>
    <xf numFmtId="0" fontId="107" fillId="0" borderId="0" xfId="62" applyFont="1" applyAlignment="1">
      <alignment horizontal="left" wrapText="1"/>
    </xf>
    <xf numFmtId="0" fontId="107" fillId="0" borderId="0" xfId="62" applyFont="1" applyAlignment="1">
      <alignment wrapText="1"/>
    </xf>
    <xf numFmtId="0" fontId="132" fillId="0" borderId="0" xfId="40" applyFont="1" applyAlignment="1" applyProtection="1">
      <alignment horizontal="left" wrapText="1" indent="3"/>
    </xf>
    <xf numFmtId="0" fontId="169" fillId="0" borderId="0" xfId="40" applyFont="1" applyAlignment="1" applyProtection="1">
      <alignment horizontal="left" wrapText="1" indent="3"/>
    </xf>
    <xf numFmtId="0" fontId="30" fillId="0" borderId="41" xfId="135" applyBorder="1" applyAlignment="1">
      <alignment horizontal="center" vertical="center"/>
    </xf>
    <xf numFmtId="0" fontId="30" fillId="0" borderId="130" xfId="135" applyBorder="1" applyAlignment="1">
      <alignment horizontal="center" vertical="center"/>
    </xf>
    <xf numFmtId="0" fontId="30" fillId="0" borderId="75" xfId="135" applyBorder="1" applyAlignment="1">
      <alignment horizontal="center" vertical="center"/>
    </xf>
    <xf numFmtId="0" fontId="30" fillId="0" borderId="73" xfId="135" applyBorder="1" applyAlignment="1">
      <alignment horizontal="center" vertical="center"/>
    </xf>
    <xf numFmtId="0" fontId="30" fillId="0" borderId="114" xfId="135" applyBorder="1" applyAlignment="1">
      <alignment horizontal="center" vertical="center"/>
    </xf>
    <xf numFmtId="0" fontId="30" fillId="0" borderId="141" xfId="135" applyBorder="1" applyAlignment="1">
      <alignment horizontal="center" vertical="center"/>
    </xf>
    <xf numFmtId="0" fontId="30" fillId="0" borderId="35" xfId="135" applyBorder="1" applyAlignment="1">
      <alignment horizontal="center" vertical="center"/>
    </xf>
    <xf numFmtId="0" fontId="30" fillId="0" borderId="43" xfId="135" applyBorder="1" applyAlignment="1">
      <alignment horizontal="center" vertical="center"/>
    </xf>
    <xf numFmtId="0" fontId="30" fillId="0" borderId="156" xfId="135" applyBorder="1" applyAlignment="1">
      <alignment horizontal="center" vertical="center"/>
    </xf>
    <xf numFmtId="0" fontId="30" fillId="0" borderId="175" xfId="135" applyBorder="1" applyAlignment="1">
      <alignment horizontal="center" vertical="center"/>
    </xf>
    <xf numFmtId="0" fontId="30" fillId="0" borderId="39" xfId="135" applyBorder="1" applyAlignment="1">
      <alignment horizontal="center" vertical="center"/>
    </xf>
    <xf numFmtId="0" fontId="30" fillId="0" borderId="74" xfId="135" applyBorder="1" applyAlignment="1">
      <alignment horizontal="center" vertical="center"/>
    </xf>
    <xf numFmtId="0" fontId="210" fillId="0" borderId="55" xfId="135" applyFont="1" applyBorder="1" applyAlignment="1">
      <alignment horizontal="center"/>
    </xf>
    <xf numFmtId="0" fontId="210" fillId="0" borderId="24" xfId="135" applyFont="1" applyBorder="1" applyAlignment="1">
      <alignment horizontal="center"/>
    </xf>
    <xf numFmtId="0" fontId="210" fillId="0" borderId="56" xfId="135" applyFont="1" applyBorder="1" applyAlignment="1">
      <alignment horizontal="center"/>
    </xf>
    <xf numFmtId="0" fontId="31" fillId="55" borderId="41" xfId="135" applyFont="1" applyFill="1" applyBorder="1" applyAlignment="1">
      <alignment horizontal="center"/>
    </xf>
    <xf numFmtId="0" fontId="31" fillId="55" borderId="130" xfId="135" applyFont="1" applyFill="1" applyBorder="1" applyAlignment="1">
      <alignment horizontal="center"/>
    </xf>
    <xf numFmtId="0" fontId="31" fillId="56" borderId="102" xfId="135" applyFont="1" applyFill="1" applyBorder="1" applyAlignment="1">
      <alignment horizontal="center"/>
    </xf>
    <xf numFmtId="0" fontId="31" fillId="56" borderId="104" xfId="135" applyFont="1" applyFill="1" applyBorder="1" applyAlignment="1">
      <alignment horizontal="center"/>
    </xf>
    <xf numFmtId="0" fontId="31" fillId="57" borderId="102" xfId="135" applyFont="1" applyFill="1" applyBorder="1" applyAlignment="1">
      <alignment horizontal="center"/>
    </xf>
    <xf numFmtId="0" fontId="31" fillId="57" borderId="104" xfId="135" applyFont="1" applyFill="1" applyBorder="1" applyAlignment="1">
      <alignment horizontal="center"/>
    </xf>
    <xf numFmtId="0" fontId="31" fillId="28" borderId="130" xfId="135" applyFont="1" applyFill="1" applyBorder="1" applyAlignment="1">
      <alignment horizontal="center"/>
    </xf>
    <xf numFmtId="0" fontId="31" fillId="25" borderId="130" xfId="135" applyFont="1" applyFill="1" applyBorder="1" applyAlignment="1">
      <alignment horizontal="center"/>
    </xf>
    <xf numFmtId="0" fontId="31" fillId="25" borderId="39" xfId="135" applyFont="1" applyFill="1" applyBorder="1" applyAlignment="1">
      <alignment horizontal="center"/>
    </xf>
    <xf numFmtId="0" fontId="31" fillId="57" borderId="130" xfId="135" applyFont="1" applyFill="1" applyBorder="1" applyAlignment="1">
      <alignment horizontal="center"/>
    </xf>
    <xf numFmtId="0" fontId="31" fillId="55" borderId="147" xfId="135" applyFont="1" applyFill="1" applyBorder="1" applyAlignment="1">
      <alignment horizontal="center"/>
    </xf>
    <xf numFmtId="0" fontId="31" fillId="55" borderId="18" xfId="135" applyFont="1" applyFill="1" applyBorder="1" applyAlignment="1">
      <alignment horizontal="center"/>
    </xf>
    <xf numFmtId="0" fontId="31" fillId="56" borderId="95" xfId="135" applyFont="1" applyFill="1" applyBorder="1" applyAlignment="1">
      <alignment horizontal="center"/>
    </xf>
    <xf numFmtId="0" fontId="31" fillId="56" borderId="142" xfId="135" applyFont="1" applyFill="1" applyBorder="1" applyAlignment="1">
      <alignment horizontal="center"/>
    </xf>
    <xf numFmtId="0" fontId="31" fillId="57" borderId="18" xfId="135" applyFont="1" applyFill="1" applyBorder="1" applyAlignment="1">
      <alignment horizontal="center"/>
    </xf>
    <xf numFmtId="0" fontId="31" fillId="28" borderId="18" xfId="135" applyFont="1" applyFill="1" applyBorder="1" applyAlignment="1">
      <alignment horizontal="center"/>
    </xf>
    <xf numFmtId="0" fontId="31" fillId="25" borderId="18" xfId="135" applyFont="1" applyFill="1" applyBorder="1" applyAlignment="1">
      <alignment horizontal="center"/>
    </xf>
    <xf numFmtId="0" fontId="31" fillId="25" borderId="146" xfId="135" applyFont="1" applyFill="1" applyBorder="1" applyAlignment="1">
      <alignment horizontal="center"/>
    </xf>
    <xf numFmtId="0" fontId="31" fillId="56" borderId="44" xfId="135" applyFont="1" applyFill="1" applyBorder="1" applyAlignment="1">
      <alignment horizontal="center"/>
    </xf>
    <xf numFmtId="0" fontId="31" fillId="56" borderId="118" xfId="135" applyFont="1" applyFill="1" applyBorder="1" applyAlignment="1">
      <alignment horizontal="center"/>
    </xf>
    <xf numFmtId="0" fontId="31" fillId="55" borderId="40" xfId="135" applyFont="1" applyFill="1" applyBorder="1" applyAlignment="1">
      <alignment horizontal="center"/>
    </xf>
    <xf numFmtId="0" fontId="31" fillId="55" borderId="37" xfId="135" applyFont="1" applyFill="1" applyBorder="1" applyAlignment="1">
      <alignment horizontal="center"/>
    </xf>
    <xf numFmtId="0" fontId="31" fillId="56" borderId="119" xfId="135" applyFont="1" applyFill="1" applyBorder="1" applyAlignment="1">
      <alignment horizontal="center"/>
    </xf>
    <xf numFmtId="0" fontId="31" fillId="56" borderId="138" xfId="135" applyFont="1" applyFill="1" applyBorder="1" applyAlignment="1">
      <alignment horizontal="center"/>
    </xf>
    <xf numFmtId="0" fontId="31" fillId="57" borderId="37" xfId="135" applyFont="1" applyFill="1" applyBorder="1" applyAlignment="1">
      <alignment horizontal="center"/>
    </xf>
    <xf numFmtId="0" fontId="31" fillId="28" borderId="37" xfId="135" applyFont="1" applyFill="1" applyBorder="1" applyAlignment="1">
      <alignment horizontal="center"/>
    </xf>
    <xf numFmtId="0" fontId="31" fillId="25" borderId="37" xfId="135" applyFont="1" applyFill="1" applyBorder="1" applyAlignment="1">
      <alignment horizontal="center"/>
    </xf>
    <xf numFmtId="0" fontId="31" fillId="25" borderId="38" xfId="135" applyFont="1" applyFill="1" applyBorder="1" applyAlignment="1">
      <alignment horizontal="center"/>
    </xf>
    <xf numFmtId="0" fontId="215" fillId="0" borderId="0" xfId="135" applyFont="1" applyAlignment="1">
      <alignment horizontal="left"/>
    </xf>
    <xf numFmtId="0" fontId="31" fillId="57" borderId="95" xfId="135" applyFont="1" applyFill="1" applyBorder="1" applyAlignment="1">
      <alignment horizontal="center"/>
    </xf>
    <xf numFmtId="0" fontId="31" fillId="57" borderId="142" xfId="135" applyFont="1" applyFill="1" applyBorder="1" applyAlignment="1">
      <alignment horizontal="center"/>
    </xf>
    <xf numFmtId="0" fontId="31" fillId="28" borderId="102" xfId="135" applyFont="1" applyFill="1" applyBorder="1" applyAlignment="1">
      <alignment horizontal="center"/>
    </xf>
    <xf numFmtId="0" fontId="31" fillId="28" borderId="131" xfId="135" applyFont="1" applyFill="1" applyBorder="1" applyAlignment="1">
      <alignment horizontal="center"/>
    </xf>
    <xf numFmtId="0" fontId="31" fillId="28" borderId="104" xfId="135" applyFont="1" applyFill="1" applyBorder="1" applyAlignment="1">
      <alignment horizontal="center"/>
    </xf>
    <xf numFmtId="0" fontId="218" fillId="0" borderId="0" xfId="135" applyFont="1" applyAlignment="1">
      <alignment horizontal="center"/>
    </xf>
    <xf numFmtId="0" fontId="215" fillId="0" borderId="0" xfId="135" applyFont="1" applyAlignment="1">
      <alignment horizontal="left" wrapText="1"/>
    </xf>
    <xf numFmtId="0" fontId="30" fillId="0" borderId="0" xfId="135" applyAlignment="1">
      <alignment horizontal="left" wrapText="1"/>
    </xf>
    <xf numFmtId="44" fontId="204" fillId="52" borderId="0" xfId="31" applyFont="1" applyFill="1" applyAlignment="1" applyProtection="1">
      <alignment horizontal="center"/>
    </xf>
  </cellXfs>
  <cellStyles count="142">
    <cellStyle name="20% - Accent1" xfId="1" builtinId="30" customBuiltin="1"/>
    <cellStyle name="20% - Accent1 2" xfId="79" xr:uid="{00000000-0005-0000-0000-000001000000}"/>
    <cellStyle name="20% - Accent2" xfId="2" builtinId="34" customBuiltin="1"/>
    <cellStyle name="20% - Accent2 2" xfId="80" xr:uid="{00000000-0005-0000-0000-000003000000}"/>
    <cellStyle name="20% - Accent3" xfId="3" builtinId="38" customBuiltin="1"/>
    <cellStyle name="20% - Accent3 2" xfId="81" xr:uid="{00000000-0005-0000-0000-000005000000}"/>
    <cellStyle name="20% - Accent4" xfId="4" builtinId="42" customBuiltin="1"/>
    <cellStyle name="20% - Accent4 2" xfId="82" xr:uid="{00000000-0005-0000-0000-000007000000}"/>
    <cellStyle name="20% - Accent5" xfId="5" builtinId="46" customBuiltin="1"/>
    <cellStyle name="20% - Accent5 2" xfId="83" xr:uid="{00000000-0005-0000-0000-000009000000}"/>
    <cellStyle name="20% - Accent6" xfId="6" builtinId="50" customBuiltin="1"/>
    <cellStyle name="20% - Accent6 2" xfId="84" xr:uid="{00000000-0005-0000-0000-00000B000000}"/>
    <cellStyle name="40% - Accent1" xfId="7" builtinId="31" customBuiltin="1"/>
    <cellStyle name="40% - Accent1 2" xfId="85" xr:uid="{00000000-0005-0000-0000-00000D000000}"/>
    <cellStyle name="40% - Accent2" xfId="8" builtinId="35" customBuiltin="1"/>
    <cellStyle name="40% - Accent2 2" xfId="86" xr:uid="{00000000-0005-0000-0000-00000F000000}"/>
    <cellStyle name="40% - Accent3" xfId="9" builtinId="39" customBuiltin="1"/>
    <cellStyle name="40% - Accent3 2" xfId="87" xr:uid="{00000000-0005-0000-0000-000011000000}"/>
    <cellStyle name="40% - Accent4" xfId="10" builtinId="43" customBuiltin="1"/>
    <cellStyle name="40% - Accent4 2" xfId="88" xr:uid="{00000000-0005-0000-0000-000013000000}"/>
    <cellStyle name="40% - Accent5" xfId="11" builtinId="47" customBuiltin="1"/>
    <cellStyle name="40% - Accent5 2" xfId="89" xr:uid="{00000000-0005-0000-0000-000015000000}"/>
    <cellStyle name="40% - Accent6" xfId="12" builtinId="51" customBuiltin="1"/>
    <cellStyle name="40% - Accent6 2" xfId="90" xr:uid="{00000000-0005-0000-0000-000017000000}"/>
    <cellStyle name="60% - Accent1" xfId="13" builtinId="32" customBuiltin="1"/>
    <cellStyle name="60% - Accent1 2" xfId="91" xr:uid="{00000000-0005-0000-0000-000019000000}"/>
    <cellStyle name="60% - Accent2" xfId="14" builtinId="36" customBuiltin="1"/>
    <cellStyle name="60% - Accent2 2" xfId="92" xr:uid="{00000000-0005-0000-0000-00001B000000}"/>
    <cellStyle name="60% - Accent3" xfId="15" builtinId="40" customBuiltin="1"/>
    <cellStyle name="60% - Accent3 2" xfId="93" xr:uid="{00000000-0005-0000-0000-00001D000000}"/>
    <cellStyle name="60% - Accent4" xfId="16" builtinId="44" customBuiltin="1"/>
    <cellStyle name="60% - Accent4 2" xfId="94" xr:uid="{00000000-0005-0000-0000-00001F000000}"/>
    <cellStyle name="60% - Accent5" xfId="17" builtinId="48" customBuiltin="1"/>
    <cellStyle name="60% - Accent5 2" xfId="95" xr:uid="{00000000-0005-0000-0000-000021000000}"/>
    <cellStyle name="60% - Accent6" xfId="18" builtinId="52" customBuiltin="1"/>
    <cellStyle name="60% - Accent6 2" xfId="96" xr:uid="{00000000-0005-0000-0000-000023000000}"/>
    <cellStyle name="Accent1" xfId="19" builtinId="29" customBuiltin="1"/>
    <cellStyle name="Accent1 2" xfId="97" xr:uid="{00000000-0005-0000-0000-000025000000}"/>
    <cellStyle name="Accent2" xfId="20" builtinId="33" customBuiltin="1"/>
    <cellStyle name="Accent2 2" xfId="98" xr:uid="{00000000-0005-0000-0000-000027000000}"/>
    <cellStyle name="Accent3" xfId="21" builtinId="37" customBuiltin="1"/>
    <cellStyle name="Accent3 2" xfId="99" xr:uid="{00000000-0005-0000-0000-000029000000}"/>
    <cellStyle name="Accent4" xfId="22" builtinId="41" customBuiltin="1"/>
    <cellStyle name="Accent4 2" xfId="100" xr:uid="{00000000-0005-0000-0000-00002B000000}"/>
    <cellStyle name="Accent5" xfId="23" builtinId="45" customBuiltin="1"/>
    <cellStyle name="Accent5 2" xfId="101" xr:uid="{00000000-0005-0000-0000-00002D000000}"/>
    <cellStyle name="Accent6" xfId="24" builtinId="49" customBuiltin="1"/>
    <cellStyle name="Accent6 2" xfId="102" xr:uid="{00000000-0005-0000-0000-00002F000000}"/>
    <cellStyle name="Bad" xfId="25" builtinId="27" customBuiltin="1"/>
    <cellStyle name="Bad 2" xfId="103" xr:uid="{00000000-0005-0000-0000-000031000000}"/>
    <cellStyle name="Border" xfId="26" xr:uid="{00000000-0005-0000-0000-000032000000}"/>
    <cellStyle name="Calculation" xfId="27" builtinId="22" customBuiltin="1"/>
    <cellStyle name="Calculation 2" xfId="104" xr:uid="{00000000-0005-0000-0000-000034000000}"/>
    <cellStyle name="Check Cell" xfId="28" builtinId="23" customBuiltin="1"/>
    <cellStyle name="Check Cell 2" xfId="105" xr:uid="{00000000-0005-0000-0000-000036000000}"/>
    <cellStyle name="ColumnHead" xfId="29" xr:uid="{00000000-0005-0000-0000-000037000000}"/>
    <cellStyle name="ColumnHead 2" xfId="72" xr:uid="{00000000-0005-0000-0000-000038000000}"/>
    <cellStyle name="Comma" xfId="30" builtinId="3"/>
    <cellStyle name="Comma 2" xfId="61" xr:uid="{00000000-0005-0000-0000-00003A000000}"/>
    <cellStyle name="Comma 2 2 2" xfId="128" xr:uid="{00000000-0005-0000-0000-00003B000000}"/>
    <cellStyle name="Comma 3" xfId="106" xr:uid="{00000000-0005-0000-0000-00003C000000}"/>
    <cellStyle name="Currency" xfId="31" builtinId="4"/>
    <cellStyle name="Currency 2" xfId="107" xr:uid="{00000000-0005-0000-0000-00003E000000}"/>
    <cellStyle name="Currency 2 2" xfId="138" xr:uid="{00000000-0005-0000-0000-00003F000000}"/>
    <cellStyle name="Currency 2 2 2" xfId="132" xr:uid="{00000000-0005-0000-0000-000040000000}"/>
    <cellStyle name="Currency 3" xfId="131" xr:uid="{00000000-0005-0000-0000-000041000000}"/>
    <cellStyle name="Data_Entry" xfId="32" xr:uid="{00000000-0005-0000-0000-000042000000}"/>
    <cellStyle name="Explanatory Text" xfId="33" builtinId="53" customBuiltin="1"/>
    <cellStyle name="Explanatory Text 2" xfId="108" xr:uid="{00000000-0005-0000-0000-000044000000}"/>
    <cellStyle name="Formula" xfId="34" xr:uid="{00000000-0005-0000-0000-000045000000}"/>
    <cellStyle name="Good" xfId="35" builtinId="26" customBuiltin="1"/>
    <cellStyle name="Good 2" xfId="109" xr:uid="{00000000-0005-0000-0000-000047000000}"/>
    <cellStyle name="Heading 1" xfId="36" builtinId="16" customBuiltin="1"/>
    <cellStyle name="Heading 1 2" xfId="110" xr:uid="{00000000-0005-0000-0000-000049000000}"/>
    <cellStyle name="Heading 2" xfId="37" builtinId="17" customBuiltin="1"/>
    <cellStyle name="Heading 2 2" xfId="111" xr:uid="{00000000-0005-0000-0000-00004B000000}"/>
    <cellStyle name="Heading 3" xfId="38" xr:uid="{00000000-0005-0000-0000-00004C000000}"/>
    <cellStyle name="Heading 3 2" xfId="112" xr:uid="{00000000-0005-0000-0000-00004D000000}"/>
    <cellStyle name="Heading 4" xfId="39" builtinId="19" customBuiltin="1"/>
    <cellStyle name="Heading 4 2" xfId="113" xr:uid="{00000000-0005-0000-0000-00004F000000}"/>
    <cellStyle name="Hyperlink" xfId="40" builtinId="8" customBuiltin="1"/>
    <cellStyle name="Hyperlink 2" xfId="65" xr:uid="{00000000-0005-0000-0000-000051000000}"/>
    <cellStyle name="Hyperlink 3" xfId="126" xr:uid="{00000000-0005-0000-0000-000052000000}"/>
    <cellStyle name="Hyperlink 4" xfId="136" xr:uid="{00000000-0005-0000-0000-000053000000}"/>
    <cellStyle name="infill" xfId="41" xr:uid="{00000000-0005-0000-0000-000054000000}"/>
    <cellStyle name="Input" xfId="42" builtinId="20" customBuiltin="1"/>
    <cellStyle name="Input 2" xfId="114" xr:uid="{00000000-0005-0000-0000-000056000000}"/>
    <cellStyle name="Linked Cell" xfId="43" xr:uid="{00000000-0005-0000-0000-000057000000}"/>
    <cellStyle name="Linked Cell 2" xfId="115" xr:uid="{00000000-0005-0000-0000-000058000000}"/>
    <cellStyle name="Neutral" xfId="44" builtinId="28" customBuiltin="1"/>
    <cellStyle name="Neutral 2" xfId="116" xr:uid="{00000000-0005-0000-0000-00005A000000}"/>
    <cellStyle name="Normal" xfId="0" builtinId="0"/>
    <cellStyle name="Normal 10" xfId="133" xr:uid="{00000000-0005-0000-0000-00005C000000}"/>
    <cellStyle name="Normal 13" xfId="130" xr:uid="{00000000-0005-0000-0000-00005D000000}"/>
    <cellStyle name="Normal 2" xfId="59" xr:uid="{00000000-0005-0000-0000-00005E000000}"/>
    <cellStyle name="Normal 2 2" xfId="66" xr:uid="{00000000-0005-0000-0000-00005F000000}"/>
    <cellStyle name="Normal 2 2 2" xfId="127" xr:uid="{00000000-0005-0000-0000-000060000000}"/>
    <cellStyle name="Normal 2 3" xfId="140" xr:uid="{00000000-0005-0000-0000-000061000000}"/>
    <cellStyle name="Normal 3" xfId="60" xr:uid="{00000000-0005-0000-0000-000062000000}"/>
    <cellStyle name="Normal 3 2" xfId="73" xr:uid="{00000000-0005-0000-0000-000063000000}"/>
    <cellStyle name="Normal 3 2 2" xfId="117" xr:uid="{00000000-0005-0000-0000-000064000000}"/>
    <cellStyle name="Normal 3 3" xfId="118" xr:uid="{00000000-0005-0000-0000-000065000000}"/>
    <cellStyle name="Normal 3 4" xfId="137" xr:uid="{00000000-0005-0000-0000-000066000000}"/>
    <cellStyle name="Normal 4" xfId="62" xr:uid="{00000000-0005-0000-0000-000067000000}"/>
    <cellStyle name="Normal 4 2" xfId="129" xr:uid="{00000000-0005-0000-0000-000068000000}"/>
    <cellStyle name="Normal 4 3" xfId="134" xr:uid="{00000000-0005-0000-0000-000069000000}"/>
    <cellStyle name="Normal 5" xfId="67" xr:uid="{00000000-0005-0000-0000-00006A000000}"/>
    <cellStyle name="Normal 5 2" xfId="74" xr:uid="{00000000-0005-0000-0000-00006B000000}"/>
    <cellStyle name="Normal 5 3" xfId="135" xr:uid="{00000000-0005-0000-0000-00006C000000}"/>
    <cellStyle name="Normal 6" xfId="68" xr:uid="{00000000-0005-0000-0000-00006D000000}"/>
    <cellStyle name="Normal 6 2" xfId="70" xr:uid="{00000000-0005-0000-0000-00006E000000}"/>
    <cellStyle name="Normal 6 2 2" xfId="77" xr:uid="{00000000-0005-0000-0000-00006F000000}"/>
    <cellStyle name="Normal 6 3" xfId="75" xr:uid="{00000000-0005-0000-0000-000070000000}"/>
    <cellStyle name="Normal 6 4" xfId="125" xr:uid="{00000000-0005-0000-0000-000071000000}"/>
    <cellStyle name="Normal 7" xfId="69" xr:uid="{00000000-0005-0000-0000-000072000000}"/>
    <cellStyle name="Normal 7 2" xfId="76" xr:uid="{00000000-0005-0000-0000-000073000000}"/>
    <cellStyle name="Normal 8" xfId="71" xr:uid="{00000000-0005-0000-0000-000074000000}"/>
    <cellStyle name="Normal 9" xfId="78" xr:uid="{00000000-0005-0000-0000-000075000000}"/>
    <cellStyle name="Normal_HVAC forms 8 14 02" xfId="45" xr:uid="{00000000-0005-0000-0000-000076000000}"/>
    <cellStyle name="Normal_lieghton helps phoebe with 9 14 2010 handover version updates on 9 17 2010 d 2" xfId="63" xr:uid="{00000000-0005-0000-0000-000077000000}"/>
    <cellStyle name="Normal_SCL Lgt 4.10.8" xfId="46" xr:uid="{00000000-0005-0000-0000-000078000000}"/>
    <cellStyle name="Note" xfId="47" builtinId="10" customBuiltin="1"/>
    <cellStyle name="Note 2" xfId="119" xr:uid="{00000000-0005-0000-0000-00007A000000}"/>
    <cellStyle name="Output" xfId="48" builtinId="21" customBuiltin="1"/>
    <cellStyle name="Output 2" xfId="120" xr:uid="{00000000-0005-0000-0000-00007C000000}"/>
    <cellStyle name="Percent" xfId="49" builtinId="5"/>
    <cellStyle name="Percent 2" xfId="121" xr:uid="{00000000-0005-0000-0000-00007E000000}"/>
    <cellStyle name="Percent 2 2" xfId="139" xr:uid="{00000000-0005-0000-0000-00007F000000}"/>
    <cellStyle name="Percent 2 3" xfId="141" xr:uid="{00000000-0005-0000-0000-000080000000}"/>
    <cellStyle name="SCL - Style1" xfId="50" xr:uid="{00000000-0005-0000-0000-000081000000}"/>
    <cellStyle name="SCL_Entry" xfId="51" xr:uid="{00000000-0005-0000-0000-000082000000}"/>
    <cellStyle name="SCLEntry" xfId="52" xr:uid="{00000000-0005-0000-0000-000083000000}"/>
    <cellStyle name="Style 1" xfId="64" xr:uid="{00000000-0005-0000-0000-000084000000}"/>
    <cellStyle name="this cell" xfId="53" xr:uid="{00000000-0005-0000-0000-000085000000}"/>
    <cellStyle name="Title" xfId="54" builtinId="15" customBuiltin="1"/>
    <cellStyle name="Title 2" xfId="122" xr:uid="{00000000-0005-0000-0000-000087000000}"/>
    <cellStyle name="Total" xfId="55" builtinId="25" customBuiltin="1"/>
    <cellStyle name="Total 2" xfId="123" xr:uid="{00000000-0005-0000-0000-000089000000}"/>
    <cellStyle name="UserCells" xfId="56" xr:uid="{00000000-0005-0000-0000-00008A000000}"/>
    <cellStyle name="UserEntry" xfId="57" xr:uid="{00000000-0005-0000-0000-00008B000000}"/>
    <cellStyle name="Warning Text" xfId="58" builtinId="11" customBuiltin="1"/>
    <cellStyle name="Warning Text 2" xfId="124" xr:uid="{00000000-0005-0000-0000-00008D000000}"/>
  </cellStyles>
  <dxfs count="181">
    <dxf>
      <font>
        <condense val="0"/>
        <extend val="0"/>
        <color indexed="9"/>
      </font>
    </dxf>
    <dxf>
      <fill>
        <patternFill>
          <fgColor indexed="64"/>
          <bgColor rgb="FFFF0000"/>
        </patternFill>
      </fill>
    </dxf>
    <dxf>
      <fill>
        <patternFill>
          <fgColor indexed="64"/>
          <bgColor rgb="FFFF0000"/>
        </patternFill>
      </fill>
    </dxf>
    <dxf>
      <font>
        <condense val="0"/>
        <extend val="0"/>
        <color indexed="42"/>
      </font>
    </dxf>
    <dxf>
      <font>
        <condense val="0"/>
        <extend val="0"/>
        <color indexed="42"/>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patternType="solid">
          <bgColor theme="0" tint="-0.24994659260841701"/>
        </patternFill>
      </fill>
    </dxf>
    <dxf>
      <fill>
        <patternFill>
          <bgColor theme="0" tint="-0.34998626667073579"/>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006100"/>
      </font>
      <fill>
        <patternFill patternType="solid">
          <bgColor theme="0" tint="-0.24994659260841701"/>
        </patternFill>
      </fill>
    </dxf>
    <dxf>
      <fill>
        <patternFill>
          <bgColor theme="0" tint="-0.34998626667073579"/>
        </patternFill>
      </fill>
    </dxf>
    <dxf>
      <fill>
        <patternFill>
          <bgColor theme="0" tint="-0.34998626667073579"/>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808080"/>
        </patternFill>
      </fill>
    </dxf>
    <dxf>
      <font>
        <b/>
        <i val="0"/>
        <color rgb="FFFF0000"/>
      </font>
      <fill>
        <patternFill patternType="solid">
          <bgColor theme="0" tint="-0.24994659260841701"/>
        </patternFill>
      </fill>
    </dxf>
    <dxf>
      <font>
        <b/>
        <i val="0"/>
        <color rgb="FFFF0000"/>
      </font>
      <fill>
        <patternFill patternType="solid">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ill>
        <patternFill>
          <bgColor theme="0" tint="-0.34998626667073579"/>
        </patternFill>
      </fill>
    </dxf>
    <dxf>
      <font>
        <b/>
        <i val="0"/>
        <color rgb="FF006100"/>
      </font>
      <fill>
        <patternFill patternType="solid">
          <bgColor theme="0" tint="-0.24994659260841701"/>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condense val="0"/>
        <extend val="0"/>
        <color indexed="10"/>
      </font>
    </dxf>
    <dxf>
      <font>
        <condense val="0"/>
        <extend val="0"/>
        <color indexed="10"/>
      </font>
      <fill>
        <patternFill>
          <bgColor indexed="10"/>
        </patternFill>
      </fill>
    </dxf>
    <dxf>
      <font>
        <condense val="0"/>
        <extend val="0"/>
        <color indexed="10"/>
      </font>
      <fill>
        <patternFill>
          <bgColor indexed="10"/>
        </patternFill>
      </fill>
    </dxf>
    <dxf>
      <fill>
        <patternFill>
          <fgColor theme="0"/>
        </patternFill>
      </fill>
    </dxf>
    <dxf>
      <fill>
        <patternFill>
          <fgColor indexed="64"/>
          <bgColor rgb="FFFF0000"/>
        </patternFill>
      </fill>
    </dxf>
    <dxf>
      <fill>
        <patternFill>
          <bgColor rgb="FF00B05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42"/>
      </font>
    </dxf>
    <dxf>
      <font>
        <condense val="0"/>
        <extend val="0"/>
        <color indexed="42"/>
      </font>
    </dxf>
    <dxf>
      <fill>
        <patternFill>
          <fgColor indexed="64"/>
          <bgColor rgb="FFFF0000"/>
        </patternFill>
      </fill>
    </dxf>
    <dxf>
      <fill>
        <patternFill>
          <fgColor indexed="64"/>
          <bgColor rgb="FFFF0000"/>
        </patternFill>
      </fill>
    </dxf>
    <dxf>
      <font>
        <condense val="0"/>
        <extend val="0"/>
        <color indexed="42"/>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patternType="solid">
          <bgColor theme="0" tint="-0.24994659260841701"/>
        </patternFill>
      </fill>
    </dxf>
    <dxf>
      <fill>
        <patternFill>
          <bgColor theme="0" tint="-0.34998626667073579"/>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006100"/>
      </font>
      <fill>
        <patternFill patternType="solid">
          <bgColor theme="0" tint="-0.24994659260841701"/>
        </patternFill>
      </fill>
    </dxf>
    <dxf>
      <fill>
        <patternFill>
          <fgColor indexed="64"/>
          <bgColor rgb="FFFF0000"/>
        </patternFill>
      </fill>
    </dxf>
    <dxf>
      <fill>
        <patternFill>
          <fgColor indexed="64"/>
          <bgColor rgb="FFFF0000"/>
        </patternFill>
      </fill>
    </dxf>
    <dxf>
      <font>
        <condense val="0"/>
        <extend val="0"/>
        <color indexed="42"/>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patternType="solid">
          <bgColor theme="0" tint="-0.24994659260841701"/>
        </patternFill>
      </fill>
    </dxf>
    <dxf>
      <fill>
        <patternFill>
          <bgColor theme="0" tint="-0.34998626667073579"/>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006100"/>
      </font>
      <fill>
        <patternFill patternType="solid">
          <bgColor theme="0" tint="-0.24994659260841701"/>
        </patternFill>
      </fill>
    </dxf>
    <dxf>
      <fill>
        <patternFill>
          <fgColor indexed="64"/>
          <bgColor rgb="FFFF0000"/>
        </patternFill>
      </fill>
    </dxf>
    <dxf>
      <fill>
        <patternFill>
          <fgColor indexed="64"/>
          <bgColor rgb="FFFF0000"/>
        </patternFill>
      </fill>
    </dxf>
    <dxf>
      <font>
        <condense val="0"/>
        <extend val="0"/>
        <color indexed="42"/>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patternType="solid">
          <bgColor theme="0" tint="-0.24994659260841701"/>
        </patternFill>
      </fill>
    </dxf>
    <dxf>
      <fill>
        <patternFill>
          <bgColor theme="0" tint="-0.34998626667073579"/>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006100"/>
      </font>
      <fill>
        <patternFill patternType="solid">
          <bgColor theme="0" tint="-0.2499465926084170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8" tint="0.39994506668294322"/>
        </patternFill>
      </fill>
    </dxf>
    <dxf>
      <fill>
        <patternFill>
          <bgColor theme="8" tint="0.39994506668294322"/>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808080"/>
        </patternFill>
      </fill>
    </dxf>
    <dxf>
      <font>
        <b/>
        <i val="0"/>
        <color rgb="FFFF0000"/>
      </font>
      <fill>
        <patternFill patternType="solid">
          <bgColor theme="0" tint="-0.24994659260841701"/>
        </patternFill>
      </fill>
    </dxf>
    <dxf>
      <font>
        <b/>
        <i val="0"/>
        <color rgb="FFFF0000"/>
      </font>
      <fill>
        <patternFill patternType="solid">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ill>
        <patternFill>
          <bgColor theme="0" tint="-0.34998626667073579"/>
        </patternFill>
      </fill>
    </dxf>
    <dxf>
      <fill>
        <patternFill>
          <bgColor theme="0" tint="-0.34998626667073579"/>
        </patternFill>
      </fill>
    </dxf>
    <dxf>
      <font>
        <b/>
        <i val="0"/>
        <color rgb="FF006100"/>
      </font>
      <fill>
        <patternFill patternType="solid">
          <bgColor theme="0" tint="-0.24994659260841701"/>
        </patternFill>
      </fill>
    </dxf>
    <dxf>
      <font>
        <b/>
        <i val="0"/>
        <color rgb="FFFF0000"/>
      </font>
      <fill>
        <patternFill patternType="solid">
          <bgColor theme="0" tint="-0.24994659260841701"/>
        </patternFill>
      </fill>
    </dxf>
    <dxf>
      <font>
        <b/>
        <i val="0"/>
        <color rgb="FF006100"/>
      </font>
      <fill>
        <patternFill patternType="solid">
          <bgColor theme="0" tint="-0.24994659260841701"/>
        </patternFill>
      </fill>
    </dxf>
    <dxf>
      <font>
        <b/>
        <i val="0"/>
        <color rgb="FFFF0000"/>
      </font>
      <fill>
        <patternFill>
          <bgColor theme="0" tint="-0.24994659260841701"/>
        </patternFill>
      </fill>
    </dxf>
    <dxf>
      <font>
        <b/>
        <i val="0"/>
        <color theme="6" tint="-0.499984740745262"/>
      </font>
      <fill>
        <patternFill patternType="solid">
          <bgColor theme="0" tint="-0.24994659260841701"/>
        </patternFill>
      </fill>
    </dxf>
    <dxf>
      <font>
        <b/>
        <i val="0"/>
        <color rgb="FFFF0000"/>
      </font>
      <fill>
        <patternFill>
          <bgColor theme="0" tint="-0.24994659260841701"/>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rgb="FFFFFF99"/>
        </patternFill>
      </fill>
    </dxf>
    <dxf>
      <fill>
        <patternFill>
          <bgColor theme="6"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6" tint="0.59996337778862885"/>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80"/>
      <tableStyleElement type="headerRow" dxfId="17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CD"/>
      <rgbColor rgb="00E1FFFF"/>
      <rgbColor rgb="00FF99CC"/>
      <rgbColor rgb="00E1E1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BC"/>
      <color rgb="FFFFFFCC"/>
      <color rgb="FF366092"/>
      <color rgb="FFFFFF99"/>
      <color rgb="FF808080"/>
      <color rgb="FF404040"/>
      <color rgb="FFFFCCCC"/>
      <color rgb="FFFFFFC9"/>
      <color rgb="FFFFFFD9"/>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1</xdr:row>
      <xdr:rowOff>144780</xdr:rowOff>
    </xdr:from>
    <xdr:to>
      <xdr:col>3</xdr:col>
      <xdr:colOff>575270</xdr:colOff>
      <xdr:row>3</xdr:row>
      <xdr:rowOff>158115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685800" y="647700"/>
          <a:ext cx="2712680" cy="487680"/>
        </a:xfrm>
        <a:prstGeom prst="rect">
          <a:avLst/>
        </a:prstGeom>
      </xdr:spPr>
    </xdr:pic>
    <xdr:clientData/>
  </xdr:twoCellAnchor>
  <xdr:twoCellAnchor editAs="oneCell">
    <xdr:from>
      <xdr:col>1</xdr:col>
      <xdr:colOff>30480</xdr:colOff>
      <xdr:row>124</xdr:row>
      <xdr:rowOff>266700</xdr:rowOff>
    </xdr:from>
    <xdr:to>
      <xdr:col>3</xdr:col>
      <xdr:colOff>720089</xdr:colOff>
      <xdr:row>125</xdr:row>
      <xdr:rowOff>194310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747" b="13628"/>
        <a:stretch/>
      </xdr:blipFill>
      <xdr:spPr bwMode="auto">
        <a:xfrm>
          <a:off x="211455" y="8782050"/>
          <a:ext cx="2966084" cy="451485"/>
        </a:xfrm>
        <a:prstGeom prst="rect">
          <a:avLst/>
        </a:prstGeom>
        <a:ln>
          <a:noFill/>
        </a:ln>
        <a:extLst>
          <a:ext uri="{53640926-AAD7-44D8-BBD7-CCE9431645EC}">
            <a14:shadowObscured xmlns:a14="http://schemas.microsoft.com/office/drawing/2010/main"/>
          </a:ext>
        </a:extLst>
      </xdr:spPr>
    </xdr:pic>
    <xdr:clientData/>
  </xdr:twoCellAnchor>
  <xdr:oneCellAnchor>
    <xdr:from>
      <xdr:col>1</xdr:col>
      <xdr:colOff>30480</xdr:colOff>
      <xdr:row>59</xdr:row>
      <xdr:rowOff>127000</xdr:rowOff>
    </xdr:from>
    <xdr:ext cx="2962909" cy="448310"/>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747" b="13628"/>
        <a:stretch/>
      </xdr:blipFill>
      <xdr:spPr bwMode="auto">
        <a:xfrm>
          <a:off x="208280" y="16878300"/>
          <a:ext cx="2962909" cy="448310"/>
        </a:xfrm>
        <a:prstGeom prst="rect">
          <a:avLst/>
        </a:prstGeom>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2</xdr:col>
      <xdr:colOff>17929</xdr:colOff>
      <xdr:row>1</xdr:row>
      <xdr:rowOff>197224</xdr:rowOff>
    </xdr:from>
    <xdr:to>
      <xdr:col>4</xdr:col>
      <xdr:colOff>381226</xdr:colOff>
      <xdr:row>3</xdr:row>
      <xdr:rowOff>1965</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484654" y="397249"/>
          <a:ext cx="2534997" cy="4714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161365</xdr:colOff>
      <xdr:row>1</xdr:row>
      <xdr:rowOff>125506</xdr:rowOff>
    </xdr:from>
    <xdr:to>
      <xdr:col>5</xdr:col>
      <xdr:colOff>566765</xdr:colOff>
      <xdr:row>2</xdr:row>
      <xdr:rowOff>41074</xdr:rowOff>
    </xdr:to>
    <xdr:pic>
      <xdr:nvPicPr>
        <xdr:cNvPr id="6" name="Picture 5">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1"/>
        <a:stretch>
          <a:fillRect/>
        </a:stretch>
      </xdr:blipFill>
      <xdr:spPr>
        <a:xfrm>
          <a:off x="542365" y="439831"/>
          <a:ext cx="2516140" cy="4832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391218</xdr:colOff>
      <xdr:row>3</xdr:row>
      <xdr:rowOff>285750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361950"/>
          <a:ext cx="2705793" cy="590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99060</xdr:colOff>
      <xdr:row>1</xdr:row>
      <xdr:rowOff>129540</xdr:rowOff>
    </xdr:from>
    <xdr:to>
      <xdr:col>5</xdr:col>
      <xdr:colOff>65669</xdr:colOff>
      <xdr:row>2</xdr:row>
      <xdr:rowOff>19894</xdr:rowOff>
    </xdr:to>
    <xdr:pic>
      <xdr:nvPicPr>
        <xdr:cNvPr id="4" name="Picture 3">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1"/>
        <a:stretch>
          <a:fillRect/>
        </a:stretch>
      </xdr:blipFill>
      <xdr:spPr>
        <a:xfrm>
          <a:off x="845820" y="297180"/>
          <a:ext cx="2595509" cy="4770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295275</xdr:colOff>
      <xdr:row>2</xdr:row>
      <xdr:rowOff>133350</xdr:rowOff>
    </xdr:from>
    <xdr:to>
      <xdr:col>3</xdr:col>
      <xdr:colOff>871484</xdr:colOff>
      <xdr:row>3</xdr:row>
      <xdr:rowOff>317074</xdr:rowOff>
    </xdr:to>
    <xdr:pic>
      <xdr:nvPicPr>
        <xdr:cNvPr id="4" name="Picture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1"/>
        <a:stretch>
          <a:fillRect/>
        </a:stretch>
      </xdr:blipFill>
      <xdr:spPr>
        <a:xfrm>
          <a:off x="838200" y="276225"/>
          <a:ext cx="2595509" cy="4694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115824</xdr:colOff>
      <xdr:row>25</xdr:row>
      <xdr:rowOff>115824</xdr:rowOff>
    </xdr:from>
    <xdr:to>
      <xdr:col>3</xdr:col>
      <xdr:colOff>644741</xdr:colOff>
      <xdr:row>25</xdr:row>
      <xdr:rowOff>809304</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670560" y="6705600"/>
          <a:ext cx="1028789" cy="693480"/>
        </a:xfrm>
        <a:prstGeom prst="rect">
          <a:avLst/>
        </a:prstGeom>
      </xdr:spPr>
    </xdr:pic>
    <xdr:clientData/>
  </xdr:twoCellAnchor>
  <xdr:twoCellAnchor editAs="oneCell">
    <xdr:from>
      <xdr:col>1</xdr:col>
      <xdr:colOff>371856</xdr:colOff>
      <xdr:row>2</xdr:row>
      <xdr:rowOff>158496</xdr:rowOff>
    </xdr:from>
    <xdr:to>
      <xdr:col>4</xdr:col>
      <xdr:colOff>1742069</xdr:colOff>
      <xdr:row>3</xdr:row>
      <xdr:rowOff>342982</xdr:rowOff>
    </xdr:to>
    <xdr:pic>
      <xdr:nvPicPr>
        <xdr:cNvPr id="6" name="Picture 5">
          <a:extLst>
            <a:ext uri="{FF2B5EF4-FFF2-40B4-BE49-F238E27FC236}">
              <a16:creationId xmlns:a16="http://schemas.microsoft.com/office/drawing/2014/main" id="{00000000-0008-0000-1400-000006000000}"/>
            </a:ext>
          </a:extLst>
        </xdr:cNvPr>
        <xdr:cNvPicPr/>
      </xdr:nvPicPr>
      <xdr:blipFill>
        <a:blip xmlns:r="http://schemas.openxmlformats.org/officeDocument/2006/relationships" r:embed="rId2"/>
        <a:stretch>
          <a:fillRect/>
        </a:stretch>
      </xdr:blipFill>
      <xdr:spPr>
        <a:xfrm>
          <a:off x="926592" y="652272"/>
          <a:ext cx="2595509" cy="47709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861665</xdr:colOff>
      <xdr:row>3</xdr:row>
      <xdr:rowOff>152030</xdr:rowOff>
    </xdr:to>
    <xdr:pic>
      <xdr:nvPicPr>
        <xdr:cNvPr id="2" name="Picture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stretch>
          <a:fillRect/>
        </a:stretch>
      </xdr:blipFill>
      <xdr:spPr>
        <a:xfrm>
          <a:off x="687307" y="505014"/>
          <a:ext cx="2589898" cy="4775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818596</xdr:colOff>
      <xdr:row>3</xdr:row>
      <xdr:rowOff>167270</xdr:rowOff>
    </xdr:to>
    <xdr:pic>
      <xdr:nvPicPr>
        <xdr:cNvPr id="2" name="Picture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a:stretch>
          <a:fillRect/>
        </a:stretch>
      </xdr:blipFill>
      <xdr:spPr>
        <a:xfrm>
          <a:off x="687307" y="505014"/>
          <a:ext cx="2589898" cy="4775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121920</xdr:colOff>
      <xdr:row>1</xdr:row>
      <xdr:rowOff>152400</xdr:rowOff>
    </xdr:from>
    <xdr:to>
      <xdr:col>5</xdr:col>
      <xdr:colOff>408569</xdr:colOff>
      <xdr:row>2</xdr:row>
      <xdr:rowOff>172294</xdr:rowOff>
    </xdr:to>
    <xdr:pic>
      <xdr:nvPicPr>
        <xdr:cNvPr id="5" name="Picture 4">
          <a:extLst>
            <a:ext uri="{FF2B5EF4-FFF2-40B4-BE49-F238E27FC236}">
              <a16:creationId xmlns:a16="http://schemas.microsoft.com/office/drawing/2014/main" id="{00000000-0008-0000-1700-000005000000}"/>
            </a:ext>
          </a:extLst>
        </xdr:cNvPr>
        <xdr:cNvPicPr/>
      </xdr:nvPicPr>
      <xdr:blipFill>
        <a:blip xmlns:r="http://schemas.openxmlformats.org/officeDocument/2006/relationships" r:embed="rId1"/>
        <a:stretch>
          <a:fillRect/>
        </a:stretch>
      </xdr:blipFill>
      <xdr:spPr>
        <a:xfrm>
          <a:off x="518160" y="464820"/>
          <a:ext cx="2595509" cy="477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861665</xdr:colOff>
      <xdr:row>3</xdr:row>
      <xdr:rowOff>152030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378697" y="364044"/>
          <a:ext cx="2511793" cy="454736"/>
        </a:xfrm>
        <a:prstGeom prst="rect">
          <a:avLst/>
        </a:prstGeom>
      </xdr:spPr>
    </xdr:pic>
    <xdr:clientData/>
  </xdr:twoCellAnchor>
  <xdr:oneCellAnchor>
    <xdr:from>
      <xdr:col>1</xdr:col>
      <xdr:colOff>19050</xdr:colOff>
      <xdr:row>61</xdr:row>
      <xdr:rowOff>9524</xdr:rowOff>
    </xdr:from>
    <xdr:ext cx="9551670" cy="9424036"/>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86690" y="14548484"/>
          <a:ext cx="9551670" cy="942403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150000"/>
            </a:lnSpc>
          </a:pPr>
          <a:r>
            <a:rPr lang="en-US" sz="1100" b="1" u="sng">
              <a:solidFill>
                <a:schemeClr val="tx1"/>
              </a:solidFill>
              <a:effectLst/>
              <a:latin typeface="Segoe UI" panose="020B0502040204020203" pitchFamily="34" charset="0"/>
              <a:ea typeface="+mn-ea"/>
              <a:cs typeface="Segoe UI" panose="020B0502040204020203" pitchFamily="34" charset="0"/>
            </a:rPr>
            <a:t>Factors used to determine if buildings qualify include:</a:t>
          </a:r>
          <a:endParaRPr lang="en-US" sz="1100" b="1">
            <a:solidFill>
              <a:schemeClr val="tx1"/>
            </a:solidFill>
            <a:effectLst/>
            <a:latin typeface="Segoe UI" panose="020B0502040204020203" pitchFamily="34" charset="0"/>
            <a:ea typeface="+mn-ea"/>
            <a:cs typeface="Segoe UI" panose="020B0502040204020203" pitchFamily="34" charset="0"/>
          </a:endParaRP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Building has a high Energy Use Index (EUI),</a:t>
          </a:r>
          <a:r>
            <a:rPr lang="en-US" sz="1100" baseline="0">
              <a:solidFill>
                <a:schemeClr val="tx1"/>
              </a:solidFill>
              <a:effectLst/>
              <a:latin typeface="Segoe UI" panose="020B0502040204020203" pitchFamily="34" charset="0"/>
              <a:ea typeface="+mn-ea"/>
              <a:cs typeface="Segoe UI" panose="020B0502040204020203" pitchFamily="34" charset="0"/>
            </a:rPr>
            <a:t> roughly </a:t>
          </a:r>
          <a:r>
            <a:rPr lang="en-US" sz="1100">
              <a:solidFill>
                <a:schemeClr val="tx1"/>
              </a:solidFill>
              <a:effectLst/>
              <a:latin typeface="Segoe UI" panose="020B0502040204020203" pitchFamily="34" charset="0"/>
              <a:ea typeface="+mn-ea"/>
              <a:cs typeface="Segoe UI" panose="020B0502040204020203" pitchFamily="34" charset="0"/>
            </a:rPr>
            <a:t>5%-10% above median consumption for the building type</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Age and condition of mechanical and controls systems, such that the best solution is </a:t>
          </a:r>
          <a:r>
            <a:rPr lang="en-US" sz="1100" i="1" u="sng">
              <a:solidFill>
                <a:schemeClr val="tx1"/>
              </a:solidFill>
              <a:effectLst/>
              <a:latin typeface="Segoe UI" panose="020B0502040204020203" pitchFamily="34" charset="0"/>
              <a:ea typeface="+mn-ea"/>
              <a:cs typeface="Segoe UI" panose="020B0502040204020203" pitchFamily="34" charset="0"/>
            </a:rPr>
            <a:t>not</a:t>
          </a:r>
          <a:r>
            <a:rPr lang="en-US" sz="1100">
              <a:solidFill>
                <a:schemeClr val="tx1"/>
              </a:solidFill>
              <a:effectLst/>
              <a:latin typeface="Segoe UI" panose="020B0502040204020203" pitchFamily="34" charset="0"/>
              <a:ea typeface="+mn-ea"/>
              <a:cs typeface="Segoe UI" panose="020B0502040204020203" pitchFamily="34" charset="0"/>
            </a:rPr>
            <a:t> the replacement of major components of building</a:t>
          </a:r>
        </a:p>
        <a:p>
          <a:pPr marL="0" lvl="0" indent="0">
            <a:lnSpc>
              <a:spcPct val="150000"/>
            </a:lnSpc>
            <a:buFontTx/>
            <a:buNone/>
          </a:pPr>
          <a:r>
            <a:rPr lang="en-US" sz="1100">
              <a:solidFill>
                <a:schemeClr val="tx1"/>
              </a:solidFill>
              <a:effectLst/>
              <a:latin typeface="Segoe UI" panose="020B0502040204020203" pitchFamily="34" charset="0"/>
              <a:ea typeface="+mn-ea"/>
              <a:cs typeface="Segoe UI" panose="020B0502040204020203" pitchFamily="34" charset="0"/>
            </a:rPr>
            <a:t>     or control system. Expectation of achieving energy savings primarily through improvements to operation of existing equipment</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Facility has not been commissioned within the past 5 years</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Persistent occupant comfort issues</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Previous changes in building use without adjustments to building systems</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Building use is expected to remain stable for the next 5-7 years (no major renovations, changes in use, or demolition)</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Annual energy use in the building can be statistically correlated with weather conditions, occupancy, or other significant variables to allow for</a:t>
          </a:r>
        </a:p>
        <a:p>
          <a:pPr marL="0" lvl="0" indent="0">
            <a:lnSpc>
              <a:spcPct val="150000"/>
            </a:lnSpc>
            <a:buFontTx/>
            <a:buNone/>
          </a:pPr>
          <a:r>
            <a:rPr lang="en-US" sz="1100">
              <a:solidFill>
                <a:schemeClr val="tx1"/>
              </a:solidFill>
              <a:effectLst/>
              <a:latin typeface="Segoe UI" panose="020B0502040204020203" pitchFamily="34" charset="0"/>
              <a:ea typeface="+mn-ea"/>
              <a:cs typeface="Segoe UI" panose="020B0502040204020203" pitchFamily="34" charset="0"/>
            </a:rPr>
            <a:t>     use of whole-building regression analysis to measure baseline consumption, determine energy savings, and calculate performance incentives.</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Building owner is willing to invest up to $0.10 (electric incentives)</a:t>
          </a:r>
          <a:r>
            <a:rPr lang="en-US" sz="1100" baseline="0">
              <a:solidFill>
                <a:schemeClr val="tx1"/>
              </a:solidFill>
              <a:effectLst/>
              <a:latin typeface="Segoe UI" panose="020B0502040204020203" pitchFamily="34" charset="0"/>
              <a:ea typeface="+mn-ea"/>
              <a:cs typeface="Segoe UI" panose="020B0502040204020203" pitchFamily="34" charset="0"/>
            </a:rPr>
            <a:t> or</a:t>
          </a:r>
          <a:r>
            <a:rPr lang="en-US" sz="1100">
              <a:solidFill>
                <a:schemeClr val="tx1"/>
              </a:solidFill>
              <a:effectLst/>
              <a:latin typeface="Segoe UI" panose="020B0502040204020203" pitchFamily="34" charset="0"/>
              <a:ea typeface="+mn-ea"/>
              <a:cs typeface="Segoe UI" panose="020B0502040204020203" pitchFamily="34" charset="0"/>
            </a:rPr>
            <a:t> $0.15 (electric and gas incentives) per SqFt of conditioned space on</a:t>
          </a:r>
        </a:p>
        <a:p>
          <a:pPr marL="0" lvl="0" indent="0">
            <a:lnSpc>
              <a:spcPct val="150000"/>
            </a:lnSpc>
            <a:buFontTx/>
            <a:buNone/>
          </a:pPr>
          <a:r>
            <a:rPr lang="en-US" sz="1100">
              <a:solidFill>
                <a:schemeClr val="tx1"/>
              </a:solidFill>
              <a:effectLst/>
              <a:latin typeface="Segoe UI" panose="020B0502040204020203" pitchFamily="34" charset="0"/>
              <a:ea typeface="+mn-ea"/>
              <a:cs typeface="Segoe UI" panose="020B0502040204020203" pitchFamily="34" charset="0"/>
            </a:rPr>
            <a:t>     commissioning improvements (After utility incentives of $0.25 - $0.35/SqFt).</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Owner willing to commit approximately 30 - 50 hours of facility staff time for coordination with commissioning provider and efficient operations</a:t>
          </a:r>
        </a:p>
        <a:p>
          <a:pPr marL="0" lvl="0" indent="0">
            <a:lnSpc>
              <a:spcPct val="150000"/>
            </a:lnSpc>
            <a:buFontTx/>
            <a:buNone/>
          </a:pPr>
          <a:r>
            <a:rPr lang="en-US" sz="1100">
              <a:solidFill>
                <a:schemeClr val="tx1"/>
              </a:solidFill>
              <a:effectLst/>
              <a:latin typeface="Segoe UI" panose="020B0502040204020203" pitchFamily="34" charset="0"/>
              <a:ea typeface="+mn-ea"/>
              <a:cs typeface="Segoe UI" panose="020B0502040204020203" pitchFamily="34" charset="0"/>
            </a:rPr>
            <a:t>     training for the project.</a:t>
          </a:r>
        </a:p>
        <a:p>
          <a:pPr marL="171450" lvl="0" indent="-171450">
            <a:lnSpc>
              <a:spcPct val="150000"/>
            </a:lnSpc>
            <a:buFont typeface="Wingdings" panose="05000000000000000000" pitchFamily="2" charset="2"/>
            <a:buChar char="ü"/>
          </a:pPr>
          <a:r>
            <a:rPr lang="en-US" sz="1100">
              <a:solidFill>
                <a:schemeClr val="tx1"/>
              </a:solidFill>
              <a:effectLst/>
              <a:latin typeface="Segoe UI" panose="020B0502040204020203" pitchFamily="34" charset="0"/>
              <a:ea typeface="+mn-ea"/>
              <a:cs typeface="Segoe UI" panose="020B0502040204020203" pitchFamily="34" charset="0"/>
            </a:rPr>
            <a:t>Owner willing to utilize the services of a third-party commissioning provider that meets City Light’s experience requirements</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 </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The qualification process determines if eligible buildings are good candidates for a successful Retro-Commissioning process. Screening</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eligible buildings helps the utility evaluate if the building has a reasonable expectation of achieving at least 8-10% annual energy savings and</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whether this savings will last (persist) for up to 7 years.</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Retro-Commissioning is typically not capital-intensive; however, it does require a significant commitment of personnel resources, and investment</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in the services of a third-party commissioning provider to be successful.</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 </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Facilities that qualify initially could be offered an incentive of up to $4,000 (per building) for an initial EBCx building assessment. The purpose of</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the EBCx building assessment is to examine the building’s operations, determine if commissioning the building’s systems will improve operations,</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estimate potential energy savings, and develop a commissioning plan.</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 </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The commissioning (Cx) plan identifies potential energy efficiency improvements, and includes high-level estimates of potential energy</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savings. The Cx plan must also include a rough estimate of implementation costs. The building owner, Seattle City Light, and the commissioning</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provider will review the commissioning plan. This review determines if Seattle City Light will offer incentives for the commissioning and</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performance phases. The review will also confirm the commitment required by each party for the commissioning process if Seattle City Light</a:t>
          </a:r>
        </a:p>
        <a:p>
          <a:pPr>
            <a:lnSpc>
              <a:spcPct val="150000"/>
            </a:lnSpc>
          </a:pPr>
          <a:r>
            <a:rPr lang="en-US" sz="1100">
              <a:solidFill>
                <a:schemeClr val="tx1"/>
              </a:solidFill>
              <a:effectLst/>
              <a:latin typeface="Segoe UI" panose="020B0502040204020203" pitchFamily="34" charset="0"/>
              <a:ea typeface="+mn-ea"/>
              <a:cs typeface="Segoe UI" panose="020B0502040204020203" pitchFamily="34" charset="0"/>
            </a:rPr>
            <a:t>offers additional commissioning incentives.</a:t>
          </a:r>
        </a:p>
        <a:p>
          <a:endParaRPr lang="en-US" sz="1100"/>
        </a:p>
      </xdr:txBody>
    </xdr:sp>
    <xdr:clientData/>
  </xdr:oneCellAnchor>
  <xdr:twoCellAnchor>
    <xdr:from>
      <xdr:col>5</xdr:col>
      <xdr:colOff>19050</xdr:colOff>
      <xdr:row>38</xdr:row>
      <xdr:rowOff>28575</xdr:rowOff>
    </xdr:from>
    <xdr:to>
      <xdr:col>12</xdr:col>
      <xdr:colOff>1114425</xdr:colOff>
      <xdr:row>46</xdr:row>
      <xdr:rowOff>171450</xdr:rowOff>
    </xdr:to>
    <xdr:sp macro="" textlink="">
      <xdr:nvSpPr>
        <xdr:cNvPr id="5" name="TextBox 3">
          <a:extLst>
            <a:ext uri="{FF2B5EF4-FFF2-40B4-BE49-F238E27FC236}">
              <a16:creationId xmlns:a16="http://schemas.microsoft.com/office/drawing/2014/main" id="{00000000-0008-0000-0200-000005000000}"/>
            </a:ext>
          </a:extLst>
        </xdr:cNvPr>
        <xdr:cNvSpPr txBox="1"/>
      </xdr:nvSpPr>
      <xdr:spPr>
        <a:xfrm>
          <a:off x="2047875" y="8810625"/>
          <a:ext cx="7267575"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effectLst/>
              <a:latin typeface="+mn-lt"/>
              <a:ea typeface="+mn-ea"/>
              <a:cs typeface="+mn-cs"/>
            </a:rPr>
            <a:t>Enter text into this text box.  Refer to qualification factors below.  Buildings that are approved for program eligibility must meet all of the Minimum</a:t>
          </a:r>
          <a:r>
            <a:rPr lang="en-US" sz="1100" baseline="0">
              <a:solidFill>
                <a:srgbClr val="FF0000"/>
              </a:solidFill>
              <a:effectLst/>
              <a:latin typeface="+mn-lt"/>
              <a:ea typeface="+mn-ea"/>
              <a:cs typeface="+mn-cs"/>
            </a:rPr>
            <a:t> Eligibility Requirements and should meet many of the qualifying criteria outlined below.</a:t>
          </a:r>
          <a:endParaRPr lang="en-US" sz="12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xdr:row>
      <xdr:rowOff>28575</xdr:rowOff>
    </xdr:from>
    <xdr:to>
      <xdr:col>5</xdr:col>
      <xdr:colOff>1405890</xdr:colOff>
      <xdr:row>3</xdr:row>
      <xdr:rowOff>111760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809625" y="238125"/>
          <a:ext cx="2394585" cy="464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47625</xdr:colOff>
          <xdr:row>7</xdr:row>
          <xdr:rowOff>0</xdr:rowOff>
        </xdr:to>
        <xdr:sp macro="" textlink="">
          <xdr:nvSpPr>
            <xdr:cNvPr id="1844225" name="Check Box 1" hidden="1">
              <a:extLst>
                <a:ext uri="{63B3BB69-23CF-44E3-9099-C40C66FF867C}">
                  <a14:compatExt spid="_x0000_s1844225"/>
                </a:ext>
                <a:ext uri="{FF2B5EF4-FFF2-40B4-BE49-F238E27FC236}">
                  <a16:creationId xmlns:a16="http://schemas.microsoft.com/office/drawing/2014/main" id="{00000000-0008-0000-0700-000001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47625</xdr:colOff>
          <xdr:row>8</xdr:row>
          <xdr:rowOff>0</xdr:rowOff>
        </xdr:to>
        <xdr:sp macro="" textlink="">
          <xdr:nvSpPr>
            <xdr:cNvPr id="1844226" name="Check Box 2" hidden="1">
              <a:extLst>
                <a:ext uri="{63B3BB69-23CF-44E3-9099-C40C66FF867C}">
                  <a14:compatExt spid="_x0000_s1844226"/>
                </a:ext>
                <a:ext uri="{FF2B5EF4-FFF2-40B4-BE49-F238E27FC236}">
                  <a16:creationId xmlns:a16="http://schemas.microsoft.com/office/drawing/2014/main" id="{00000000-0008-0000-0700-000002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47625</xdr:colOff>
          <xdr:row>9</xdr:row>
          <xdr:rowOff>0</xdr:rowOff>
        </xdr:to>
        <xdr:sp macro="" textlink="">
          <xdr:nvSpPr>
            <xdr:cNvPr id="1844227" name="Check Box 3" hidden="1">
              <a:extLst>
                <a:ext uri="{63B3BB69-23CF-44E3-9099-C40C66FF867C}">
                  <a14:compatExt spid="_x0000_s1844227"/>
                </a:ext>
                <a:ext uri="{FF2B5EF4-FFF2-40B4-BE49-F238E27FC236}">
                  <a16:creationId xmlns:a16="http://schemas.microsoft.com/office/drawing/2014/main" id="{00000000-0008-0000-0700-000003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47625</xdr:colOff>
          <xdr:row>10</xdr:row>
          <xdr:rowOff>0</xdr:rowOff>
        </xdr:to>
        <xdr:sp macro="" textlink="">
          <xdr:nvSpPr>
            <xdr:cNvPr id="1844228" name="Check Box 4" hidden="1">
              <a:extLst>
                <a:ext uri="{63B3BB69-23CF-44E3-9099-C40C66FF867C}">
                  <a14:compatExt spid="_x0000_s1844228"/>
                </a:ext>
                <a:ext uri="{FF2B5EF4-FFF2-40B4-BE49-F238E27FC236}">
                  <a16:creationId xmlns:a16="http://schemas.microsoft.com/office/drawing/2014/main" id="{00000000-0008-0000-0700-000004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47625</xdr:colOff>
          <xdr:row>11</xdr:row>
          <xdr:rowOff>0</xdr:rowOff>
        </xdr:to>
        <xdr:sp macro="" textlink="">
          <xdr:nvSpPr>
            <xdr:cNvPr id="1844229" name="Check Box 5" hidden="1">
              <a:extLst>
                <a:ext uri="{63B3BB69-23CF-44E3-9099-C40C66FF867C}">
                  <a14:compatExt spid="_x0000_s1844229"/>
                </a:ext>
                <a:ext uri="{FF2B5EF4-FFF2-40B4-BE49-F238E27FC236}">
                  <a16:creationId xmlns:a16="http://schemas.microsoft.com/office/drawing/2014/main" id="{00000000-0008-0000-0700-000005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47625</xdr:colOff>
          <xdr:row>12</xdr:row>
          <xdr:rowOff>0</xdr:rowOff>
        </xdr:to>
        <xdr:sp macro="" textlink="">
          <xdr:nvSpPr>
            <xdr:cNvPr id="1844230" name="Check Box 6" hidden="1">
              <a:extLst>
                <a:ext uri="{63B3BB69-23CF-44E3-9099-C40C66FF867C}">
                  <a14:compatExt spid="_x0000_s1844230"/>
                </a:ext>
                <a:ext uri="{FF2B5EF4-FFF2-40B4-BE49-F238E27FC236}">
                  <a16:creationId xmlns:a16="http://schemas.microsoft.com/office/drawing/2014/main" id="{00000000-0008-0000-0700-000006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47625</xdr:colOff>
          <xdr:row>13</xdr:row>
          <xdr:rowOff>0</xdr:rowOff>
        </xdr:to>
        <xdr:sp macro="" textlink="">
          <xdr:nvSpPr>
            <xdr:cNvPr id="1844231" name="Check Box 7" hidden="1">
              <a:extLst>
                <a:ext uri="{63B3BB69-23CF-44E3-9099-C40C66FF867C}">
                  <a14:compatExt spid="_x0000_s1844231"/>
                </a:ext>
                <a:ext uri="{FF2B5EF4-FFF2-40B4-BE49-F238E27FC236}">
                  <a16:creationId xmlns:a16="http://schemas.microsoft.com/office/drawing/2014/main" id="{00000000-0008-0000-0700-000007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47625</xdr:colOff>
          <xdr:row>14</xdr:row>
          <xdr:rowOff>0</xdr:rowOff>
        </xdr:to>
        <xdr:sp macro="" textlink="">
          <xdr:nvSpPr>
            <xdr:cNvPr id="1844232" name="Check Box 8" hidden="1">
              <a:extLst>
                <a:ext uri="{63B3BB69-23CF-44E3-9099-C40C66FF867C}">
                  <a14:compatExt spid="_x0000_s1844232"/>
                </a:ext>
                <a:ext uri="{FF2B5EF4-FFF2-40B4-BE49-F238E27FC236}">
                  <a16:creationId xmlns:a16="http://schemas.microsoft.com/office/drawing/2014/main" id="{00000000-0008-0000-0700-000008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47625</xdr:colOff>
          <xdr:row>15</xdr:row>
          <xdr:rowOff>0</xdr:rowOff>
        </xdr:to>
        <xdr:sp macro="" textlink="">
          <xdr:nvSpPr>
            <xdr:cNvPr id="1844233" name="Check Box 9" hidden="1">
              <a:extLst>
                <a:ext uri="{63B3BB69-23CF-44E3-9099-C40C66FF867C}">
                  <a14:compatExt spid="_x0000_s1844233"/>
                </a:ext>
                <a:ext uri="{FF2B5EF4-FFF2-40B4-BE49-F238E27FC236}">
                  <a16:creationId xmlns:a16="http://schemas.microsoft.com/office/drawing/2014/main" id="{00000000-0008-0000-0700-000009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47625</xdr:colOff>
          <xdr:row>16</xdr:row>
          <xdr:rowOff>0</xdr:rowOff>
        </xdr:to>
        <xdr:sp macro="" textlink="">
          <xdr:nvSpPr>
            <xdr:cNvPr id="1844234" name="Check Box 10" hidden="1">
              <a:extLst>
                <a:ext uri="{63B3BB69-23CF-44E3-9099-C40C66FF867C}">
                  <a14:compatExt spid="_x0000_s1844234"/>
                </a:ext>
                <a:ext uri="{FF2B5EF4-FFF2-40B4-BE49-F238E27FC236}">
                  <a16:creationId xmlns:a16="http://schemas.microsoft.com/office/drawing/2014/main" id="{00000000-0008-0000-0700-00000A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47625</xdr:colOff>
          <xdr:row>17</xdr:row>
          <xdr:rowOff>0</xdr:rowOff>
        </xdr:to>
        <xdr:sp macro="" textlink="">
          <xdr:nvSpPr>
            <xdr:cNvPr id="1844235" name="Check Box 11" hidden="1">
              <a:extLst>
                <a:ext uri="{63B3BB69-23CF-44E3-9099-C40C66FF867C}">
                  <a14:compatExt spid="_x0000_s1844235"/>
                </a:ext>
                <a:ext uri="{FF2B5EF4-FFF2-40B4-BE49-F238E27FC236}">
                  <a16:creationId xmlns:a16="http://schemas.microsoft.com/office/drawing/2014/main" id="{00000000-0008-0000-0700-00000B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47625</xdr:colOff>
          <xdr:row>18</xdr:row>
          <xdr:rowOff>0</xdr:rowOff>
        </xdr:to>
        <xdr:sp macro="" textlink="">
          <xdr:nvSpPr>
            <xdr:cNvPr id="1844236" name="Check Box 12" hidden="1">
              <a:extLst>
                <a:ext uri="{63B3BB69-23CF-44E3-9099-C40C66FF867C}">
                  <a14:compatExt spid="_x0000_s1844236"/>
                </a:ext>
                <a:ext uri="{FF2B5EF4-FFF2-40B4-BE49-F238E27FC236}">
                  <a16:creationId xmlns:a16="http://schemas.microsoft.com/office/drawing/2014/main" id="{00000000-0008-0000-0700-00000C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47625</xdr:colOff>
          <xdr:row>19</xdr:row>
          <xdr:rowOff>0</xdr:rowOff>
        </xdr:to>
        <xdr:sp macro="" textlink="">
          <xdr:nvSpPr>
            <xdr:cNvPr id="1844237" name="Check Box 13" hidden="1">
              <a:extLst>
                <a:ext uri="{63B3BB69-23CF-44E3-9099-C40C66FF867C}">
                  <a14:compatExt spid="_x0000_s1844237"/>
                </a:ext>
                <a:ext uri="{FF2B5EF4-FFF2-40B4-BE49-F238E27FC236}">
                  <a16:creationId xmlns:a16="http://schemas.microsoft.com/office/drawing/2014/main" id="{00000000-0008-0000-0700-00000D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47625</xdr:colOff>
          <xdr:row>20</xdr:row>
          <xdr:rowOff>0</xdr:rowOff>
        </xdr:to>
        <xdr:sp macro="" textlink="">
          <xdr:nvSpPr>
            <xdr:cNvPr id="1844238" name="Check Box 14" hidden="1">
              <a:extLst>
                <a:ext uri="{63B3BB69-23CF-44E3-9099-C40C66FF867C}">
                  <a14:compatExt spid="_x0000_s1844238"/>
                </a:ext>
                <a:ext uri="{FF2B5EF4-FFF2-40B4-BE49-F238E27FC236}">
                  <a16:creationId xmlns:a16="http://schemas.microsoft.com/office/drawing/2014/main" id="{00000000-0008-0000-0700-00000E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47625</xdr:colOff>
          <xdr:row>21</xdr:row>
          <xdr:rowOff>0</xdr:rowOff>
        </xdr:to>
        <xdr:sp macro="" textlink="">
          <xdr:nvSpPr>
            <xdr:cNvPr id="1844239" name="Check Box 15" hidden="1">
              <a:extLst>
                <a:ext uri="{63B3BB69-23CF-44E3-9099-C40C66FF867C}">
                  <a14:compatExt spid="_x0000_s1844239"/>
                </a:ext>
                <a:ext uri="{FF2B5EF4-FFF2-40B4-BE49-F238E27FC236}">
                  <a16:creationId xmlns:a16="http://schemas.microsoft.com/office/drawing/2014/main" id="{00000000-0008-0000-0700-00000F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47625</xdr:colOff>
          <xdr:row>22</xdr:row>
          <xdr:rowOff>0</xdr:rowOff>
        </xdr:to>
        <xdr:sp macro="" textlink="">
          <xdr:nvSpPr>
            <xdr:cNvPr id="1844240" name="Check Box 16" hidden="1">
              <a:extLst>
                <a:ext uri="{63B3BB69-23CF-44E3-9099-C40C66FF867C}">
                  <a14:compatExt spid="_x0000_s1844240"/>
                </a:ext>
                <a:ext uri="{FF2B5EF4-FFF2-40B4-BE49-F238E27FC236}">
                  <a16:creationId xmlns:a16="http://schemas.microsoft.com/office/drawing/2014/main" id="{00000000-0008-0000-0700-000010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23</xdr:row>
          <xdr:rowOff>0</xdr:rowOff>
        </xdr:to>
        <xdr:sp macro="" textlink="">
          <xdr:nvSpPr>
            <xdr:cNvPr id="1844241" name="Check Box 17" hidden="1">
              <a:extLst>
                <a:ext uri="{63B3BB69-23CF-44E3-9099-C40C66FF867C}">
                  <a14:compatExt spid="_x0000_s1844241"/>
                </a:ext>
                <a:ext uri="{FF2B5EF4-FFF2-40B4-BE49-F238E27FC236}">
                  <a16:creationId xmlns:a16="http://schemas.microsoft.com/office/drawing/2014/main" id="{00000000-0008-0000-0700-000011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47625</xdr:colOff>
          <xdr:row>24</xdr:row>
          <xdr:rowOff>0</xdr:rowOff>
        </xdr:to>
        <xdr:sp macro="" textlink="">
          <xdr:nvSpPr>
            <xdr:cNvPr id="1844242" name="Check Box 18" hidden="1">
              <a:extLst>
                <a:ext uri="{63B3BB69-23CF-44E3-9099-C40C66FF867C}">
                  <a14:compatExt spid="_x0000_s1844242"/>
                </a:ext>
                <a:ext uri="{FF2B5EF4-FFF2-40B4-BE49-F238E27FC236}">
                  <a16:creationId xmlns:a16="http://schemas.microsoft.com/office/drawing/2014/main" id="{00000000-0008-0000-0700-000012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47625</xdr:colOff>
          <xdr:row>25</xdr:row>
          <xdr:rowOff>0</xdr:rowOff>
        </xdr:to>
        <xdr:sp macro="" textlink="">
          <xdr:nvSpPr>
            <xdr:cNvPr id="1844243" name="Check Box 19" hidden="1">
              <a:extLst>
                <a:ext uri="{63B3BB69-23CF-44E3-9099-C40C66FF867C}">
                  <a14:compatExt spid="_x0000_s1844243"/>
                </a:ext>
                <a:ext uri="{FF2B5EF4-FFF2-40B4-BE49-F238E27FC236}">
                  <a16:creationId xmlns:a16="http://schemas.microsoft.com/office/drawing/2014/main" id="{00000000-0008-0000-0700-000013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47625</xdr:colOff>
          <xdr:row>26</xdr:row>
          <xdr:rowOff>0</xdr:rowOff>
        </xdr:to>
        <xdr:sp macro="" textlink="">
          <xdr:nvSpPr>
            <xdr:cNvPr id="1844244" name="Check Box 20" hidden="1">
              <a:extLst>
                <a:ext uri="{63B3BB69-23CF-44E3-9099-C40C66FF867C}">
                  <a14:compatExt spid="_x0000_s1844244"/>
                </a:ext>
                <a:ext uri="{FF2B5EF4-FFF2-40B4-BE49-F238E27FC236}">
                  <a16:creationId xmlns:a16="http://schemas.microsoft.com/office/drawing/2014/main" id="{00000000-0008-0000-0700-000014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47625</xdr:colOff>
          <xdr:row>27</xdr:row>
          <xdr:rowOff>0</xdr:rowOff>
        </xdr:to>
        <xdr:sp macro="" textlink="">
          <xdr:nvSpPr>
            <xdr:cNvPr id="1844245" name="Check Box 21" hidden="1">
              <a:extLst>
                <a:ext uri="{63B3BB69-23CF-44E3-9099-C40C66FF867C}">
                  <a14:compatExt spid="_x0000_s1844245"/>
                </a:ext>
                <a:ext uri="{FF2B5EF4-FFF2-40B4-BE49-F238E27FC236}">
                  <a16:creationId xmlns:a16="http://schemas.microsoft.com/office/drawing/2014/main" id="{00000000-0008-0000-0700-000015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28</xdr:row>
          <xdr:rowOff>0</xdr:rowOff>
        </xdr:to>
        <xdr:sp macro="" textlink="">
          <xdr:nvSpPr>
            <xdr:cNvPr id="1844246" name="Check Box 22" hidden="1">
              <a:extLst>
                <a:ext uri="{63B3BB69-23CF-44E3-9099-C40C66FF867C}">
                  <a14:compatExt spid="_x0000_s1844246"/>
                </a:ext>
                <a:ext uri="{FF2B5EF4-FFF2-40B4-BE49-F238E27FC236}">
                  <a16:creationId xmlns:a16="http://schemas.microsoft.com/office/drawing/2014/main" id="{00000000-0008-0000-0700-000016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47625</xdr:colOff>
          <xdr:row>29</xdr:row>
          <xdr:rowOff>0</xdr:rowOff>
        </xdr:to>
        <xdr:sp macro="" textlink="">
          <xdr:nvSpPr>
            <xdr:cNvPr id="1844247" name="Check Box 23" hidden="1">
              <a:extLst>
                <a:ext uri="{63B3BB69-23CF-44E3-9099-C40C66FF867C}">
                  <a14:compatExt spid="_x0000_s1844247"/>
                </a:ext>
                <a:ext uri="{FF2B5EF4-FFF2-40B4-BE49-F238E27FC236}">
                  <a16:creationId xmlns:a16="http://schemas.microsoft.com/office/drawing/2014/main" id="{00000000-0008-0000-0700-000017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47625</xdr:colOff>
          <xdr:row>30</xdr:row>
          <xdr:rowOff>0</xdr:rowOff>
        </xdr:to>
        <xdr:sp macro="" textlink="">
          <xdr:nvSpPr>
            <xdr:cNvPr id="1844248" name="Check Box 24" hidden="1">
              <a:extLst>
                <a:ext uri="{63B3BB69-23CF-44E3-9099-C40C66FF867C}">
                  <a14:compatExt spid="_x0000_s1844248"/>
                </a:ext>
                <a:ext uri="{FF2B5EF4-FFF2-40B4-BE49-F238E27FC236}">
                  <a16:creationId xmlns:a16="http://schemas.microsoft.com/office/drawing/2014/main" id="{00000000-0008-0000-0700-000018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47625</xdr:colOff>
          <xdr:row>31</xdr:row>
          <xdr:rowOff>0</xdr:rowOff>
        </xdr:to>
        <xdr:sp macro="" textlink="">
          <xdr:nvSpPr>
            <xdr:cNvPr id="1844249" name="Check Box 25" hidden="1">
              <a:extLst>
                <a:ext uri="{63B3BB69-23CF-44E3-9099-C40C66FF867C}">
                  <a14:compatExt spid="_x0000_s1844249"/>
                </a:ext>
                <a:ext uri="{FF2B5EF4-FFF2-40B4-BE49-F238E27FC236}">
                  <a16:creationId xmlns:a16="http://schemas.microsoft.com/office/drawing/2014/main" id="{00000000-0008-0000-0700-000019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47625</xdr:colOff>
          <xdr:row>32</xdr:row>
          <xdr:rowOff>0</xdr:rowOff>
        </xdr:to>
        <xdr:sp macro="" textlink="">
          <xdr:nvSpPr>
            <xdr:cNvPr id="1844250" name="Check Box 26" hidden="1">
              <a:extLst>
                <a:ext uri="{63B3BB69-23CF-44E3-9099-C40C66FF867C}">
                  <a14:compatExt spid="_x0000_s1844250"/>
                </a:ext>
                <a:ext uri="{FF2B5EF4-FFF2-40B4-BE49-F238E27FC236}">
                  <a16:creationId xmlns:a16="http://schemas.microsoft.com/office/drawing/2014/main" id="{00000000-0008-0000-0700-00001A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47625</xdr:colOff>
          <xdr:row>33</xdr:row>
          <xdr:rowOff>0</xdr:rowOff>
        </xdr:to>
        <xdr:sp macro="" textlink="">
          <xdr:nvSpPr>
            <xdr:cNvPr id="1844251" name="Check Box 27" hidden="1">
              <a:extLst>
                <a:ext uri="{63B3BB69-23CF-44E3-9099-C40C66FF867C}">
                  <a14:compatExt spid="_x0000_s1844251"/>
                </a:ext>
                <a:ext uri="{FF2B5EF4-FFF2-40B4-BE49-F238E27FC236}">
                  <a16:creationId xmlns:a16="http://schemas.microsoft.com/office/drawing/2014/main" id="{00000000-0008-0000-0700-00001B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47625</xdr:colOff>
          <xdr:row>34</xdr:row>
          <xdr:rowOff>0</xdr:rowOff>
        </xdr:to>
        <xdr:sp macro="" textlink="">
          <xdr:nvSpPr>
            <xdr:cNvPr id="1844252" name="Check Box 28" hidden="1">
              <a:extLst>
                <a:ext uri="{63B3BB69-23CF-44E3-9099-C40C66FF867C}">
                  <a14:compatExt spid="_x0000_s1844252"/>
                </a:ext>
                <a:ext uri="{FF2B5EF4-FFF2-40B4-BE49-F238E27FC236}">
                  <a16:creationId xmlns:a16="http://schemas.microsoft.com/office/drawing/2014/main" id="{00000000-0008-0000-0700-00001C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47625</xdr:colOff>
          <xdr:row>35</xdr:row>
          <xdr:rowOff>0</xdr:rowOff>
        </xdr:to>
        <xdr:sp macro="" textlink="">
          <xdr:nvSpPr>
            <xdr:cNvPr id="1844253" name="Check Box 29" hidden="1">
              <a:extLst>
                <a:ext uri="{63B3BB69-23CF-44E3-9099-C40C66FF867C}">
                  <a14:compatExt spid="_x0000_s1844253"/>
                </a:ext>
                <a:ext uri="{FF2B5EF4-FFF2-40B4-BE49-F238E27FC236}">
                  <a16:creationId xmlns:a16="http://schemas.microsoft.com/office/drawing/2014/main" id="{00000000-0008-0000-0700-00001D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47625</xdr:colOff>
          <xdr:row>36</xdr:row>
          <xdr:rowOff>0</xdr:rowOff>
        </xdr:to>
        <xdr:sp macro="" textlink="">
          <xdr:nvSpPr>
            <xdr:cNvPr id="1844254" name="Check Box 30" hidden="1">
              <a:extLst>
                <a:ext uri="{63B3BB69-23CF-44E3-9099-C40C66FF867C}">
                  <a14:compatExt spid="_x0000_s1844254"/>
                </a:ext>
                <a:ext uri="{FF2B5EF4-FFF2-40B4-BE49-F238E27FC236}">
                  <a16:creationId xmlns:a16="http://schemas.microsoft.com/office/drawing/2014/main" id="{00000000-0008-0000-0700-00001E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47625</xdr:colOff>
          <xdr:row>37</xdr:row>
          <xdr:rowOff>0</xdr:rowOff>
        </xdr:to>
        <xdr:sp macro="" textlink="">
          <xdr:nvSpPr>
            <xdr:cNvPr id="1844255" name="Check Box 31" hidden="1">
              <a:extLst>
                <a:ext uri="{63B3BB69-23CF-44E3-9099-C40C66FF867C}">
                  <a14:compatExt spid="_x0000_s1844255"/>
                </a:ext>
                <a:ext uri="{FF2B5EF4-FFF2-40B4-BE49-F238E27FC236}">
                  <a16:creationId xmlns:a16="http://schemas.microsoft.com/office/drawing/2014/main" id="{00000000-0008-0000-0700-00001F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47625</xdr:colOff>
          <xdr:row>38</xdr:row>
          <xdr:rowOff>0</xdr:rowOff>
        </xdr:to>
        <xdr:sp macro="" textlink="">
          <xdr:nvSpPr>
            <xdr:cNvPr id="1844256" name="Check Box 32" hidden="1">
              <a:extLst>
                <a:ext uri="{63B3BB69-23CF-44E3-9099-C40C66FF867C}">
                  <a14:compatExt spid="_x0000_s1844256"/>
                </a:ext>
                <a:ext uri="{FF2B5EF4-FFF2-40B4-BE49-F238E27FC236}">
                  <a16:creationId xmlns:a16="http://schemas.microsoft.com/office/drawing/2014/main" id="{00000000-0008-0000-0700-000020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47625</xdr:colOff>
          <xdr:row>39</xdr:row>
          <xdr:rowOff>0</xdr:rowOff>
        </xdr:to>
        <xdr:sp macro="" textlink="">
          <xdr:nvSpPr>
            <xdr:cNvPr id="1844257" name="Check Box 33" hidden="1">
              <a:extLst>
                <a:ext uri="{63B3BB69-23CF-44E3-9099-C40C66FF867C}">
                  <a14:compatExt spid="_x0000_s1844257"/>
                </a:ext>
                <a:ext uri="{FF2B5EF4-FFF2-40B4-BE49-F238E27FC236}">
                  <a16:creationId xmlns:a16="http://schemas.microsoft.com/office/drawing/2014/main" id="{00000000-0008-0000-0700-000021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40</xdr:row>
          <xdr:rowOff>0</xdr:rowOff>
        </xdr:to>
        <xdr:sp macro="" textlink="">
          <xdr:nvSpPr>
            <xdr:cNvPr id="1844258" name="Check Box 34" hidden="1">
              <a:extLst>
                <a:ext uri="{63B3BB69-23CF-44E3-9099-C40C66FF867C}">
                  <a14:compatExt spid="_x0000_s1844258"/>
                </a:ext>
                <a:ext uri="{FF2B5EF4-FFF2-40B4-BE49-F238E27FC236}">
                  <a16:creationId xmlns:a16="http://schemas.microsoft.com/office/drawing/2014/main" id="{00000000-0008-0000-0700-000022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47625</xdr:colOff>
          <xdr:row>41</xdr:row>
          <xdr:rowOff>0</xdr:rowOff>
        </xdr:to>
        <xdr:sp macro="" textlink="">
          <xdr:nvSpPr>
            <xdr:cNvPr id="1844259" name="Check Box 35" hidden="1">
              <a:extLst>
                <a:ext uri="{63B3BB69-23CF-44E3-9099-C40C66FF867C}">
                  <a14:compatExt spid="_x0000_s1844259"/>
                </a:ext>
                <a:ext uri="{FF2B5EF4-FFF2-40B4-BE49-F238E27FC236}">
                  <a16:creationId xmlns:a16="http://schemas.microsoft.com/office/drawing/2014/main" id="{00000000-0008-0000-0700-000023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47625</xdr:colOff>
          <xdr:row>42</xdr:row>
          <xdr:rowOff>0</xdr:rowOff>
        </xdr:to>
        <xdr:sp macro="" textlink="">
          <xdr:nvSpPr>
            <xdr:cNvPr id="1844260" name="Check Box 36" hidden="1">
              <a:extLst>
                <a:ext uri="{63B3BB69-23CF-44E3-9099-C40C66FF867C}">
                  <a14:compatExt spid="_x0000_s1844260"/>
                </a:ext>
                <a:ext uri="{FF2B5EF4-FFF2-40B4-BE49-F238E27FC236}">
                  <a16:creationId xmlns:a16="http://schemas.microsoft.com/office/drawing/2014/main" id="{00000000-0008-0000-0700-000024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47625</xdr:colOff>
          <xdr:row>43</xdr:row>
          <xdr:rowOff>0</xdr:rowOff>
        </xdr:to>
        <xdr:sp macro="" textlink="">
          <xdr:nvSpPr>
            <xdr:cNvPr id="1844261" name="Check Box 37" hidden="1">
              <a:extLst>
                <a:ext uri="{63B3BB69-23CF-44E3-9099-C40C66FF867C}">
                  <a14:compatExt spid="_x0000_s1844261"/>
                </a:ext>
                <a:ext uri="{FF2B5EF4-FFF2-40B4-BE49-F238E27FC236}">
                  <a16:creationId xmlns:a16="http://schemas.microsoft.com/office/drawing/2014/main" id="{00000000-0008-0000-0700-000025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xdr:col>
          <xdr:colOff>47625</xdr:colOff>
          <xdr:row>44</xdr:row>
          <xdr:rowOff>0</xdr:rowOff>
        </xdr:to>
        <xdr:sp macro="" textlink="">
          <xdr:nvSpPr>
            <xdr:cNvPr id="1844262" name="Check Box 38" hidden="1">
              <a:extLst>
                <a:ext uri="{63B3BB69-23CF-44E3-9099-C40C66FF867C}">
                  <a14:compatExt spid="_x0000_s1844262"/>
                </a:ext>
                <a:ext uri="{FF2B5EF4-FFF2-40B4-BE49-F238E27FC236}">
                  <a16:creationId xmlns:a16="http://schemas.microsoft.com/office/drawing/2014/main" id="{00000000-0008-0000-0700-000026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1</xdr:col>
          <xdr:colOff>47625</xdr:colOff>
          <xdr:row>45</xdr:row>
          <xdr:rowOff>0</xdr:rowOff>
        </xdr:to>
        <xdr:sp macro="" textlink="">
          <xdr:nvSpPr>
            <xdr:cNvPr id="1844263" name="Check Box 39" hidden="1">
              <a:extLst>
                <a:ext uri="{63B3BB69-23CF-44E3-9099-C40C66FF867C}">
                  <a14:compatExt spid="_x0000_s1844263"/>
                </a:ext>
                <a:ext uri="{FF2B5EF4-FFF2-40B4-BE49-F238E27FC236}">
                  <a16:creationId xmlns:a16="http://schemas.microsoft.com/office/drawing/2014/main" id="{00000000-0008-0000-0700-000027241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822406</xdr:colOff>
      <xdr:row>3</xdr:row>
      <xdr:rowOff>171080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a:fillRect/>
        </a:stretch>
      </xdr:blipFill>
      <xdr:spPr>
        <a:xfrm>
          <a:off x="378697" y="354519"/>
          <a:ext cx="2506824" cy="431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17929</xdr:colOff>
      <xdr:row>1</xdr:row>
      <xdr:rowOff>197224</xdr:rowOff>
    </xdr:from>
    <xdr:to>
      <xdr:col>4</xdr:col>
      <xdr:colOff>381226</xdr:colOff>
      <xdr:row>3</xdr:row>
      <xdr:rowOff>1965</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484654" y="397249"/>
          <a:ext cx="2534997" cy="4714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818596</xdr:colOff>
      <xdr:row>3</xdr:row>
      <xdr:rowOff>167270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tretch>
          <a:fillRect/>
        </a:stretch>
      </xdr:blipFill>
      <xdr:spPr>
        <a:xfrm>
          <a:off x="378697" y="354519"/>
          <a:ext cx="2506824" cy="431876"/>
        </a:xfrm>
        <a:prstGeom prst="rect">
          <a:avLst/>
        </a:prstGeom>
      </xdr:spPr>
    </xdr:pic>
    <xdr:clientData/>
  </xdr:twoCellAnchor>
  <xdr:oneCellAnchor>
    <xdr:from>
      <xdr:col>1</xdr:col>
      <xdr:colOff>38101</xdr:colOff>
      <xdr:row>51</xdr:row>
      <xdr:rowOff>28575</xdr:rowOff>
    </xdr:from>
    <xdr:ext cx="9086849" cy="9124950"/>
    <xdr:sp macro="" textlink="">
      <xdr:nvSpPr>
        <xdr:cNvPr id="66" name="TextBox 2">
          <a:extLst>
            <a:ext uri="{FF2B5EF4-FFF2-40B4-BE49-F238E27FC236}">
              <a16:creationId xmlns:a16="http://schemas.microsoft.com/office/drawing/2014/main" id="{00000000-0008-0000-0B00-000042000000}"/>
            </a:ext>
          </a:extLst>
        </xdr:cNvPr>
        <xdr:cNvSpPr txBox="1"/>
      </xdr:nvSpPr>
      <xdr:spPr>
        <a:xfrm>
          <a:off x="200026" y="11763375"/>
          <a:ext cx="9086849" cy="91249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1100" b="1">
              <a:solidFill>
                <a:schemeClr val="tx1"/>
              </a:solidFill>
              <a:effectLst/>
              <a:latin typeface="+mn-lt"/>
              <a:ea typeface="+mn-ea"/>
              <a:cs typeface="+mn-cs"/>
            </a:rPr>
            <a:t>BASE INCENTIVE DELIVERABLES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b="1">
              <a:effectLst/>
            </a:rPr>
            <a:t>Hold Commissioning Project Kickoff meeting</a:t>
          </a:r>
        </a:p>
        <a:p>
          <a:pPr lvl="1"/>
          <a:r>
            <a:rPr lang="en-US">
              <a:effectLst/>
            </a:rPr>
            <a:t>Attended by Owner’s representative, commissioning provider, City Light energy management analyst</a:t>
          </a:r>
        </a:p>
        <a:p>
          <a:pPr lvl="1"/>
          <a:r>
            <a:rPr lang="en-US">
              <a:effectLst/>
            </a:rPr>
            <a:t>Review program documentation requirements, implementation schedule and deliverables</a:t>
          </a:r>
        </a:p>
        <a:p>
          <a:pPr lvl="1"/>
          <a:r>
            <a:rPr lang="en-US" sz="1100">
              <a:solidFill>
                <a:schemeClr val="tx1"/>
              </a:solidFill>
              <a:effectLst/>
              <a:latin typeface="+mn-lt"/>
              <a:ea typeface="+mn-ea"/>
              <a:cs typeface="+mn-cs"/>
            </a:rPr>
            <a:t>Review and utilize Building Commissioning Association </a:t>
          </a:r>
          <a:r>
            <a:rPr lang="en-US" sz="1100" u="sng">
              <a:solidFill>
                <a:schemeClr val="tx1"/>
              </a:solidFill>
              <a:effectLst/>
              <a:latin typeface="+mn-lt"/>
              <a:ea typeface="+mn-ea"/>
              <a:cs typeface="+mn-cs"/>
              <a:hlinkClick xmlns:r="http://schemas.openxmlformats.org/officeDocument/2006/relationships" r:id=""/>
            </a:rPr>
            <a:t>Best Practices in Commissioning Existing Buildings</a:t>
          </a:r>
          <a:r>
            <a:rPr lang="en-US" sz="1100" u="sng">
              <a:solidFill>
                <a:schemeClr val="tx1"/>
              </a:solidFill>
              <a:effectLst/>
              <a:latin typeface="+mn-lt"/>
              <a:ea typeface="+mn-ea"/>
              <a:cs typeface="+mn-cs"/>
            </a:rPr>
            <a:t> during the commissioning process</a:t>
          </a:r>
          <a:endParaRPr lang="en-US">
            <a:effectLst/>
          </a:endParaRPr>
        </a:p>
        <a:p>
          <a:r>
            <a:rPr lang="en-US">
              <a:effectLst/>
            </a:rPr>
            <a:t> </a:t>
          </a:r>
        </a:p>
        <a:p>
          <a:pPr lvl="0"/>
          <a:r>
            <a:rPr lang="en-US" b="1">
              <a:effectLst/>
            </a:rPr>
            <a:t>Acceptance of </a:t>
          </a:r>
          <a:r>
            <a:rPr lang="en-US" sz="1100" b="1" u="sng">
              <a:solidFill>
                <a:schemeClr val="tx1"/>
              </a:solidFill>
              <a:effectLst/>
              <a:latin typeface="+mn-lt"/>
              <a:ea typeface="+mn-ea"/>
              <a:cs typeface="+mn-cs"/>
            </a:rPr>
            <a:t>Investigation Report </a:t>
          </a:r>
          <a:r>
            <a:rPr lang="en-US" sz="800" b="1">
              <a:effectLst/>
            </a:rPr>
            <a:t>  </a:t>
          </a:r>
          <a:r>
            <a:rPr lang="en-US" b="1">
              <a:effectLst/>
            </a:rPr>
            <a:t>which includes</a:t>
          </a:r>
        </a:p>
        <a:p>
          <a:pPr lvl="1"/>
          <a:r>
            <a:rPr lang="en-US">
              <a:effectLst/>
            </a:rPr>
            <a:t>Final commissioning plan</a:t>
          </a:r>
        </a:p>
        <a:p>
          <a:pPr lvl="1"/>
          <a:r>
            <a:rPr lang="en-US">
              <a:effectLst/>
            </a:rPr>
            <a:t>Details of investigation and results</a:t>
          </a:r>
        </a:p>
        <a:p>
          <a:pPr lvl="1"/>
          <a:r>
            <a:rPr lang="en-US">
              <a:effectLst/>
            </a:rPr>
            <a:t>Recommended improvements with reasonable estimated savings and costs</a:t>
          </a:r>
        </a:p>
        <a:p>
          <a:pPr lvl="1"/>
          <a:r>
            <a:rPr lang="en-US">
              <a:effectLst/>
            </a:rPr>
            <a:t>Documentation</a:t>
          </a:r>
          <a:r>
            <a:rPr lang="en-US" baseline="0">
              <a:effectLst/>
            </a:rPr>
            <a:t> plan for efficiency improvements consistent with requirements</a:t>
          </a:r>
          <a:endParaRPr lang="en-US">
            <a:effectLst/>
          </a:endParaRPr>
        </a:p>
        <a:p>
          <a:r>
            <a:rPr lang="en-US" sz="1100">
              <a:solidFill>
                <a:schemeClr val="tx1"/>
              </a:solidFill>
              <a:effectLst/>
              <a:latin typeface="+mn-lt"/>
              <a:ea typeface="+mn-ea"/>
              <a:cs typeface="+mn-cs"/>
            </a:rPr>
            <a:t> </a:t>
          </a:r>
        </a:p>
        <a:p>
          <a:pPr lvl="0"/>
          <a:r>
            <a:rPr lang="en-US" b="1">
              <a:effectLst/>
            </a:rPr>
            <a:t>Acceptance of Final Commissioning Report which includes:</a:t>
          </a:r>
        </a:p>
        <a:p>
          <a:pPr lvl="1"/>
          <a:r>
            <a:rPr lang="en-US">
              <a:effectLst/>
            </a:rPr>
            <a:t>Verification of improvements</a:t>
          </a:r>
        </a:p>
        <a:p>
          <a:pPr lvl="1"/>
          <a:r>
            <a:rPr lang="en-US">
              <a:effectLst/>
            </a:rPr>
            <a:t>Reasonable final estimated savings and detailed calculations consistent with</a:t>
          </a:r>
          <a:r>
            <a:rPr lang="en-US" baseline="0">
              <a:effectLst/>
            </a:rPr>
            <a:t> documentation plan</a:t>
          </a:r>
        </a:p>
        <a:p>
          <a:pPr lvl="1"/>
          <a:r>
            <a:rPr lang="en-US" baseline="0">
              <a:effectLst/>
            </a:rPr>
            <a:t>Documentation of EEI's consistent with reporting &amp; documentation requirements</a:t>
          </a:r>
          <a:endParaRPr lang="en-US">
            <a:effectLst/>
          </a:endParaRPr>
        </a:p>
        <a:p>
          <a:r>
            <a:rPr lang="en-US" sz="1100">
              <a:solidFill>
                <a:schemeClr val="tx1"/>
              </a:solidFill>
              <a:effectLst/>
              <a:latin typeface="+mn-lt"/>
              <a:ea typeface="+mn-ea"/>
              <a:cs typeface="+mn-cs"/>
            </a:rPr>
            <a:t> </a:t>
          </a:r>
        </a:p>
        <a:p>
          <a:pPr lvl="0"/>
          <a:r>
            <a:rPr lang="en-US" b="1">
              <a:effectLst/>
            </a:rPr>
            <a:t>EBCX “Customer Implementation Costs Tracking Report”</a:t>
          </a:r>
        </a:p>
        <a:p>
          <a:pPr lvl="0"/>
          <a:r>
            <a:rPr lang="en-US">
              <a:effectLst/>
            </a:rPr>
            <a:t>Report details that all improvements with a Simple payback of 2 years or less have been implemented.</a:t>
          </a:r>
        </a:p>
        <a:p>
          <a:pPr lvl="0"/>
          <a:r>
            <a:rPr lang="en-US">
              <a:effectLst/>
            </a:rPr>
            <a:t>Customer is expected to invest up to $0.10/ SqFt (Electric incentives only) or up to $0.15/ SqFt (Electric and gas incentives) </a:t>
          </a:r>
          <a:r>
            <a:rPr lang="en-US" u="sng">
              <a:effectLst/>
            </a:rPr>
            <a:t>in addition to base incentive funding</a:t>
          </a:r>
          <a:r>
            <a:rPr lang="en-US">
              <a:effectLst/>
            </a:rPr>
            <a:t> ($/SqFt) provided by utility incentives. </a:t>
          </a:r>
        </a:p>
        <a:p>
          <a:r>
            <a:rPr lang="en-US" sz="1100">
              <a:solidFill>
                <a:schemeClr val="tx1"/>
              </a:solidFill>
              <a:effectLst/>
              <a:latin typeface="+mn-lt"/>
              <a:ea typeface="+mn-ea"/>
              <a:cs typeface="+mn-cs"/>
            </a:rPr>
            <a:t> </a:t>
          </a:r>
        </a:p>
        <a:p>
          <a:pPr lvl="0"/>
          <a:r>
            <a:rPr lang="en-US" sz="1100" b="1">
              <a:solidFill>
                <a:schemeClr val="tx1"/>
              </a:solidFill>
              <a:effectLst/>
              <a:latin typeface="+mn-lt"/>
              <a:ea typeface="+mn-ea"/>
              <a:cs typeface="+mn-cs"/>
            </a:rPr>
            <a:t>Copy of the Facility Guide/ Systems Manual created for the operations staff</a:t>
          </a:r>
        </a:p>
        <a:p>
          <a:pPr lvl="0"/>
          <a:r>
            <a:rPr lang="en-US" sz="1100" b="1">
              <a:solidFill>
                <a:schemeClr val="tx1"/>
              </a:solidFill>
              <a:effectLst/>
              <a:latin typeface="+mn-lt"/>
              <a:ea typeface="+mn-ea"/>
              <a:cs typeface="+mn-cs"/>
            </a:rPr>
            <a:t>Confirm &amp; Schedule EBCX Performance Checks with Customer</a:t>
          </a:r>
        </a:p>
        <a:p>
          <a:pPr lvl="0"/>
          <a:r>
            <a:rPr lang="en-US" sz="1100" b="0">
              <a:solidFill>
                <a:schemeClr val="tx1"/>
              </a:solidFill>
              <a:effectLst/>
              <a:latin typeface="+mn-lt"/>
              <a:ea typeface="+mn-ea"/>
              <a:cs typeface="+mn-cs"/>
            </a:rPr>
            <a:t>See "EBCX Performance Checks.Doc"</a:t>
          </a:r>
          <a:r>
            <a:rPr lang="en-US" sz="1100" b="0" baseline="0">
              <a:solidFill>
                <a:schemeClr val="tx1"/>
              </a:solidFill>
              <a:effectLst/>
              <a:latin typeface="+mn-lt"/>
              <a:ea typeface="+mn-ea"/>
              <a:cs typeface="+mn-cs"/>
            </a:rPr>
            <a:t> section of Facility Guide</a:t>
          </a:r>
          <a:endParaRPr lang="en-US" sz="1100" b="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b="1">
              <a:effectLst/>
            </a:rPr>
            <a:t>Documentation of </a:t>
          </a:r>
          <a:r>
            <a:rPr lang="en-US" b="1" baseline="0">
              <a:effectLst/>
            </a:rPr>
            <a:t>training provided </a:t>
          </a:r>
          <a:r>
            <a:rPr lang="en-US" b="1">
              <a:effectLst/>
            </a:rPr>
            <a:t>to facility staff</a:t>
          </a:r>
        </a:p>
        <a:p>
          <a:pPr lvl="0"/>
          <a:r>
            <a:rPr lang="en-US">
              <a:effectLst/>
            </a:rPr>
            <a:t>“EBCX Training documentation” and “EBCX O&amp;M Staff Time Tracking Report” forms</a:t>
          </a:r>
        </a:p>
        <a:p>
          <a:r>
            <a:rPr lang="en-US" sz="1000">
              <a:solidFill>
                <a:schemeClr val="tx1"/>
              </a:solidFill>
              <a:effectLst/>
              <a:latin typeface="+mn-lt"/>
              <a:ea typeface="+mn-ea"/>
              <a:cs typeface="+mn-cs"/>
            </a:rPr>
            <a:t> </a:t>
          </a:r>
        </a:p>
        <a:p>
          <a:r>
            <a:rPr lang="en-US" sz="1100" b="1" i="0" baseline="0">
              <a:solidFill>
                <a:schemeClr val="tx1"/>
              </a:solidFill>
              <a:effectLst/>
              <a:latin typeface="+mn-lt"/>
              <a:ea typeface="+mn-ea"/>
              <a:cs typeface="+mn-cs"/>
            </a:rPr>
            <a:t>Provide Checklist and Schedule of  Persistance Checks required for verification of EEI measure performance</a:t>
          </a:r>
        </a:p>
        <a:p>
          <a:r>
            <a:rPr lang="en-US" sz="1100" b="0" i="0" baseline="0"/>
            <a:t>See EEI Documentation requirements (summary table here) Deliverables 06_EBCx Documentation requirements.xlsx</a:t>
          </a:r>
        </a:p>
        <a:p>
          <a:endParaRPr lang="en-US" sz="1100" b="1" i="0" baseline="0"/>
        </a:p>
        <a:p>
          <a:endParaRPr lang="en-US" sz="1100" b="1" i="0" baseline="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17929</xdr:colOff>
      <xdr:row>1</xdr:row>
      <xdr:rowOff>197224</xdr:rowOff>
    </xdr:from>
    <xdr:to>
      <xdr:col>4</xdr:col>
      <xdr:colOff>381226</xdr:colOff>
      <xdr:row>3</xdr:row>
      <xdr:rowOff>1965</xdr:rowOff>
    </xdr:to>
    <xdr:pic>
      <xdr:nvPicPr>
        <xdr:cNvPr id="4" name="Picture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a:stretch>
          <a:fillRect/>
        </a:stretch>
      </xdr:blipFill>
      <xdr:spPr>
        <a:xfrm>
          <a:off x="681317" y="510989"/>
          <a:ext cx="2595509" cy="4770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16747</xdr:colOff>
      <xdr:row>1</xdr:row>
      <xdr:rowOff>192594</xdr:rowOff>
    </xdr:from>
    <xdr:to>
      <xdr:col>5</xdr:col>
      <xdr:colOff>818596</xdr:colOff>
      <xdr:row>3</xdr:row>
      <xdr:rowOff>167270</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378697" y="354519"/>
          <a:ext cx="2506824" cy="431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S/Programs/Tools/Calculators/ESS&amp;S1/SCL%202016%20HVAC%20and%20NC%20Lighting%20ver%20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lshared\sclshared\CES\Programs\Tools\Calculators\ESS&amp;S1\SCL%202016%20HVAC%20and%20NC%20Lighting%20ver%20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lshared\sclshared\ORG\CES\Groups\Solution%20Design%20and%20Mgmt\Business\Programs_Under%20Devo\Tune-Up%20Accelerator\04_SCL_Incentives\Implementation_Forms\DRAFT_TUPA_kWh_Calculator_2017-08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oyleB/Desktop/Seattle%20City%20Light%20TuneUp%20Accelera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sourceinnovation.sharepoint.com/CES/Groups/Solution%20Design%20and%20Mgmt/Business/Programs_Under%20Devo/RCx_RetroCommissioning/PSE%20Info/CBTU_Reference_Materials/Tab9a1_%20PSE%20CBTU%20EUI%20Tables_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lshared\sclshared\CES\Programs\Tools\Calculators\ESS&amp;S1\Seattle%20City%20Light%20Standard%20Retrofit%20Lighting%20workbook.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resourceinnovation.sharepoint.com/CES/Programs/Tune-Up%20Accelerator/Reference/Tune-Up%20Accelerator%20Application%201.0.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eattlegov.sharepoint.com/sites/SCL/CES/SDM/Shared%20Documents/Commercial/EBCx%20Existing%20Building%20Commissioning/Program%20Tools/EBCX%20Workbook/000_CBTU_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range names"/>
      <sheetName val="test views"/>
      <sheetName val="ref sheet 2"/>
      <sheetName val="Welcome &amp; Intro"/>
      <sheetName val="Macro Info"/>
      <sheetName val="Contract Request"/>
      <sheetName val="Participation Checklist"/>
      <sheetName val="Project Summary Form"/>
      <sheetName val="Air Cooled CH"/>
      <sheetName val="Water Cooled CH"/>
      <sheetName val="Air Cond"/>
      <sheetName val="CRAC"/>
      <sheetName val="PTAC"/>
      <sheetName val="A-A Heat Pump"/>
      <sheetName val="Hydr Heat Pump old"/>
      <sheetName val="Other Heat Pumps"/>
      <sheetName val="PTHP heat pump"/>
      <sheetName val="VAV VSD"/>
      <sheetName val="Time Schedules"/>
      <sheetName val="Bi-level Lighting"/>
      <sheetName val="Lighting NC Baseline"/>
      <sheetName val="Lighting NC Proposed"/>
      <sheetName val="Wall &amp; Clg Occ Sensors"/>
      <sheetName val="Central Controls"/>
      <sheetName val="Funding Factors"/>
      <sheetName val="Support for New Version"/>
      <sheetName val="Contract Checklist"/>
      <sheetName val="Project Description"/>
      <sheetName val="Inspection"/>
      <sheetName val="Payment Request"/>
      <sheetName val="Payment Checklist"/>
      <sheetName val="ref sheet"/>
      <sheetName val="subtotals sheet"/>
      <sheetName val="Log of Changes"/>
      <sheetName val="Sheet1"/>
      <sheetName val="CBECS"/>
      <sheetName val="Recent Changes"/>
      <sheetName val="background"/>
    </sheetNames>
    <sheetDataSet>
      <sheetData sheetId="0"/>
      <sheetData sheetId="1"/>
      <sheetData sheetId="2"/>
      <sheetData sheetId="3"/>
      <sheetData sheetId="4"/>
      <sheetData sheetId="5">
        <row r="40">
          <cell r="E40">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range names"/>
      <sheetName val="test views"/>
      <sheetName val="ref sheet 2"/>
      <sheetName val="Welcome &amp; Intro"/>
      <sheetName val="Macro Info"/>
      <sheetName val="Contract Request"/>
      <sheetName val="Participation Checklist"/>
      <sheetName val="Project Summary Form"/>
      <sheetName val="Air Cooled CH"/>
      <sheetName val="Water Cooled CH"/>
      <sheetName val="Air Cond"/>
      <sheetName val="CRAC"/>
      <sheetName val="PTAC"/>
      <sheetName val="A-A Heat Pump"/>
      <sheetName val="Hydr Heat Pump old"/>
      <sheetName val="Other Heat Pumps"/>
      <sheetName val="PTHP heat pump"/>
      <sheetName val="VAV VSD"/>
      <sheetName val="Time Schedules"/>
      <sheetName val="Bi-level Lighting"/>
      <sheetName val="Lighting NC Baseline"/>
      <sheetName val="Lighting NC Proposed"/>
      <sheetName val="Wall &amp; Clg Occ Sensors"/>
      <sheetName val="Central Controls"/>
      <sheetName val="Funding Factors"/>
      <sheetName val="Support for New Version"/>
      <sheetName val="Contract Checklist"/>
      <sheetName val="Project Description"/>
      <sheetName val="Inspection"/>
      <sheetName val="Payment Request"/>
      <sheetName val="Payment Checklist"/>
      <sheetName val="ref sheet"/>
      <sheetName val="subtotals sheet"/>
      <sheetName val="Log of Changes"/>
      <sheetName val="Sheet1"/>
      <sheetName val="CBECS"/>
      <sheetName val="Recent Changes"/>
      <sheetName val="background"/>
    </sheetNames>
    <sheetDataSet>
      <sheetData sheetId="0"/>
      <sheetData sheetId="1"/>
      <sheetData sheetId="2"/>
      <sheetData sheetId="3"/>
      <sheetData sheetId="4"/>
      <sheetData sheetId="5">
        <row r="40">
          <cell r="E40">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Incentive Calculator"/>
      <sheetName val="Project Summary Form"/>
      <sheetName val="Payment Request Form"/>
      <sheetName val="Estimate QC"/>
      <sheetName val="PNNL Est. Savings %"/>
      <sheetName val="TuneUpsBuildings052317-2016EUI"/>
      <sheetName val="50-100K_TUPA_2016_EUI"/>
      <sheetName val="Portfolio Stats"/>
      <sheetName val="TUPA Bldg Stats By Type"/>
      <sheetName val="All Benchmark Bldgs by Type"/>
      <sheetName val="TuneUpSchoolBldg052317-2016EUI-"/>
      <sheetName val="ExcludedMissingElecData"/>
      <sheetName val="Background"/>
      <sheetName val="Data Fields"/>
    </sheetNames>
    <sheetDataSet>
      <sheetData sheetId="0">
        <row r="6">
          <cell r="L6">
            <v>49925</v>
          </cell>
        </row>
      </sheetData>
      <sheetData sheetId="1"/>
      <sheetData sheetId="2"/>
      <sheetData sheetId="3"/>
      <sheetData sheetId="4"/>
      <sheetData sheetId="5">
        <row r="27">
          <cell r="C27" t="str">
            <v>Highest Use</v>
          </cell>
          <cell r="D27" t="str">
            <v>Medium High</v>
          </cell>
          <cell r="E27" t="str">
            <v>Medium Low</v>
          </cell>
          <cell r="F27" t="str">
            <v>Lowest Use</v>
          </cell>
        </row>
        <row r="29">
          <cell r="A29" t="str">
            <v>College/University</v>
          </cell>
          <cell r="C29">
            <v>0.13800000000000001</v>
          </cell>
          <cell r="D29">
            <v>6.9000000000000006E-2</v>
          </cell>
          <cell r="E29">
            <v>6.9000000000000006E-2</v>
          </cell>
          <cell r="F29">
            <v>4.2999999999999997E-2</v>
          </cell>
        </row>
        <row r="30">
          <cell r="A30" t="str">
            <v>Distribution Center</v>
          </cell>
          <cell r="C30">
            <v>9.2999999999999999E-2</v>
          </cell>
          <cell r="D30">
            <v>9.0999999999999998E-2</v>
          </cell>
          <cell r="E30">
            <v>9.0999999999999998E-2</v>
          </cell>
          <cell r="F30">
            <v>0</v>
          </cell>
        </row>
        <row r="31">
          <cell r="A31" t="str">
            <v>Hospital</v>
          </cell>
          <cell r="C31">
            <v>0.13800000000000001</v>
          </cell>
          <cell r="D31">
            <v>6.9000000000000006E-2</v>
          </cell>
          <cell r="E31">
            <v>6.9000000000000006E-2</v>
          </cell>
          <cell r="F31">
            <v>4.2999999999999997E-2</v>
          </cell>
        </row>
        <row r="32">
          <cell r="A32" t="str">
            <v>Hotel</v>
          </cell>
          <cell r="C32">
            <v>0.156</v>
          </cell>
          <cell r="D32">
            <v>0.13400000000000001</v>
          </cell>
          <cell r="E32">
            <v>0.13400000000000001</v>
          </cell>
          <cell r="F32">
            <v>0.14399999999999999</v>
          </cell>
        </row>
        <row r="33">
          <cell r="A33" t="str">
            <v>K-12 School</v>
          </cell>
          <cell r="C33">
            <v>0.16500000000000001</v>
          </cell>
          <cell r="D33">
            <v>0.126</v>
          </cell>
          <cell r="E33">
            <v>0.126</v>
          </cell>
          <cell r="F33">
            <v>1.2999999999999999E-2</v>
          </cell>
        </row>
        <row r="34">
          <cell r="A34" t="str">
            <v>Medical Office</v>
          </cell>
          <cell r="C34">
            <v>0.34200000000000003</v>
          </cell>
          <cell r="D34">
            <v>0.18099999999999999</v>
          </cell>
          <cell r="E34">
            <v>0.18099999999999999</v>
          </cell>
          <cell r="F34">
            <v>8.2000000000000003E-2</v>
          </cell>
        </row>
        <row r="35">
          <cell r="A35" t="str">
            <v>Mixed Use Property</v>
          </cell>
          <cell r="C35">
            <v>0.13800000000000001</v>
          </cell>
          <cell r="D35">
            <v>6.9000000000000006E-2</v>
          </cell>
          <cell r="E35">
            <v>6.9000000000000006E-2</v>
          </cell>
          <cell r="F35">
            <v>4.2999999999999997E-2</v>
          </cell>
        </row>
        <row r="36">
          <cell r="A36" t="str">
            <v>Multifamily Housing</v>
          </cell>
          <cell r="C36">
            <v>0.13800000000000001</v>
          </cell>
          <cell r="D36">
            <v>6.9000000000000006E-2</v>
          </cell>
          <cell r="E36">
            <v>6.9000000000000006E-2</v>
          </cell>
          <cell r="F36">
            <v>4.2999999999999997E-2</v>
          </cell>
        </row>
        <row r="37">
          <cell r="A37" t="str">
            <v>Non-Refrigerated Warehouse</v>
          </cell>
          <cell r="C37">
            <v>5.2999999999999999E-2</v>
          </cell>
          <cell r="D37">
            <v>5.2999999999999999E-2</v>
          </cell>
          <cell r="E37">
            <v>5.2999999999999999E-2</v>
          </cell>
          <cell r="F37">
            <v>0</v>
          </cell>
        </row>
        <row r="38">
          <cell r="A38" t="str">
            <v>Office</v>
          </cell>
          <cell r="C38">
            <v>0.13800000000000001</v>
          </cell>
          <cell r="D38">
            <v>6.9000000000000006E-2</v>
          </cell>
          <cell r="E38">
            <v>6.9000000000000006E-2</v>
          </cell>
          <cell r="F38">
            <v>4.2999999999999997E-2</v>
          </cell>
        </row>
        <row r="39">
          <cell r="A39" t="str">
            <v>Other</v>
          </cell>
          <cell r="C39">
            <v>0.13800000000000001</v>
          </cell>
          <cell r="D39">
            <v>6.9000000000000006E-2</v>
          </cell>
          <cell r="E39">
            <v>6.9000000000000006E-2</v>
          </cell>
          <cell r="F39">
            <v>4.2999999999999997E-2</v>
          </cell>
        </row>
        <row r="40">
          <cell r="A40" t="str">
            <v>Refrigerated Warehouse</v>
          </cell>
          <cell r="C40">
            <v>5.2999999999999999E-2</v>
          </cell>
          <cell r="D40">
            <v>5.2999999999999999E-2</v>
          </cell>
          <cell r="E40">
            <v>5.2999999999999999E-2</v>
          </cell>
          <cell r="F40">
            <v>3.7999999999999999E-2</v>
          </cell>
        </row>
        <row r="41">
          <cell r="A41" t="str">
            <v>Residence Hall/Dormitory</v>
          </cell>
          <cell r="C41">
            <v>0.13800000000000001</v>
          </cell>
          <cell r="D41">
            <v>6.9000000000000006E-2</v>
          </cell>
          <cell r="E41">
            <v>6.9000000000000006E-2</v>
          </cell>
          <cell r="F41">
            <v>4.2999999999999997E-2</v>
          </cell>
        </row>
        <row r="42">
          <cell r="A42" t="str">
            <v>Restaurant</v>
          </cell>
          <cell r="C42">
            <v>5.2999999999999999E-2</v>
          </cell>
          <cell r="D42">
            <v>5.2999999999999999E-2</v>
          </cell>
          <cell r="E42">
            <v>5.2999999999999999E-2</v>
          </cell>
          <cell r="F42">
            <v>3.7999999999999999E-2</v>
          </cell>
        </row>
        <row r="43">
          <cell r="A43" t="str">
            <v>Retail Store</v>
          </cell>
          <cell r="C43">
            <v>9.2999999999999999E-2</v>
          </cell>
          <cell r="D43">
            <v>9.0999999999999998E-2</v>
          </cell>
          <cell r="E43">
            <v>9.0999999999999998E-2</v>
          </cell>
          <cell r="F43">
            <v>0</v>
          </cell>
        </row>
        <row r="44">
          <cell r="A44" t="str">
            <v>Self-Storage Facility</v>
          </cell>
          <cell r="C44">
            <v>9.2999999999999999E-2</v>
          </cell>
          <cell r="D44">
            <v>9.0999999999999998E-2</v>
          </cell>
          <cell r="E44">
            <v>9.0999999999999998E-2</v>
          </cell>
          <cell r="F44">
            <v>0</v>
          </cell>
        </row>
        <row r="45">
          <cell r="A45" t="str">
            <v>Senior Care Community</v>
          </cell>
          <cell r="C45">
            <v>0.156</v>
          </cell>
          <cell r="D45">
            <v>0.13400000000000001</v>
          </cell>
          <cell r="E45">
            <v>0.13400000000000001</v>
          </cell>
          <cell r="F45">
            <v>0.14399999999999999</v>
          </cell>
        </row>
        <row r="46">
          <cell r="A46" t="str">
            <v>Supermarket/Grocery Store</v>
          </cell>
          <cell r="C46">
            <v>5.2999999999999999E-2</v>
          </cell>
          <cell r="D46">
            <v>5.2999999999999999E-2</v>
          </cell>
          <cell r="E46">
            <v>5.2999999999999999E-2</v>
          </cell>
          <cell r="F46">
            <v>3.7999999999999999E-2</v>
          </cell>
        </row>
        <row r="47">
          <cell r="A47" t="str">
            <v>Worship Facility</v>
          </cell>
          <cell r="C47">
            <v>0.16500000000000001</v>
          </cell>
          <cell r="D47">
            <v>0.126</v>
          </cell>
          <cell r="E47">
            <v>0.126</v>
          </cell>
          <cell r="F47">
            <v>1.2999999999999999E-2</v>
          </cell>
        </row>
      </sheetData>
      <sheetData sheetId="6">
        <row r="2">
          <cell r="A2">
            <v>1</v>
          </cell>
        </row>
      </sheetData>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Application"/>
      <sheetName val="Lookups"/>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Application Lookup"/>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 val="Block Entry 1"/>
      <sheetName val="Application-old"/>
      <sheetName val="CAL Instructions"/>
      <sheetName val="CAL Log"/>
      <sheetName val="Fixture Schedule"/>
      <sheetName val="Fixture Count"/>
      <sheetName val="CAL Estimate"/>
      <sheetName val="Large projects memo"/>
      <sheetName val="levelized cost calc"/>
    </sheetNames>
    <sheetDataSet>
      <sheetData sheetId="0">
        <row r="23">
          <cell r="E23">
            <v>0</v>
          </cell>
        </row>
      </sheetData>
      <sheetData sheetId="1"/>
      <sheetData sheetId="2">
        <row r="4">
          <cell r="B4" t="str">
            <v>Assembly- Religious Worship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Basic Tune-Up:
This basic Tune-Up meets BTU Requirements. No other additional scope.</v>
          </cell>
        </row>
        <row r="2">
          <cell r="A2" t="str">
            <v>Tune-Up Plus:
Tune-Up meets BTU Requirements &amp; Additional standard conservation measures requested, e.g. Lighting or HVAC</v>
          </cell>
        </row>
        <row r="3">
          <cell r="A3" t="str">
            <v xml:space="preserve">Building Renewal Program:
Tune-Up meets BTU Requirements &amp; Technical support requested for pursing a deeper set of upgrades. </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N1" t="str">
            <v>RL ver. 6.8.17 gw</v>
          </cell>
        </row>
        <row r="14">
          <cell r="B14" t="str">
            <v xml:space="preserve"> </v>
          </cell>
          <cell r="C14">
            <v>0</v>
          </cell>
          <cell r="D14">
            <v>0</v>
          </cell>
          <cell r="E14" t="e">
            <v>#REF!</v>
          </cell>
          <cell r="F14">
            <v>0</v>
          </cell>
          <cell r="G14">
            <v>0</v>
          </cell>
          <cell r="H14" t="str">
            <v>S</v>
          </cell>
          <cell r="I14" t="str">
            <v>E</v>
          </cell>
          <cell r="J14" t="e">
            <v>#REF!</v>
          </cell>
          <cell r="K14" t="str">
            <v>T</v>
          </cell>
          <cell r="L14" t="e">
            <v>#REF!</v>
          </cell>
          <cell r="M14">
            <v>0</v>
          </cell>
          <cell r="N14">
            <v>0</v>
          </cell>
          <cell r="O14">
            <v>0</v>
          </cell>
          <cell r="P14" t="e">
            <v>#REF!</v>
          </cell>
          <cell r="Q14" t="str">
            <v xml:space="preserve"> </v>
          </cell>
          <cell r="R14" t="e">
            <v>#REF!</v>
          </cell>
          <cell r="S14" t="e">
            <v>#REF!</v>
          </cell>
          <cell r="T14">
            <v>0</v>
          </cell>
          <cell r="U14">
            <v>0</v>
          </cell>
        </row>
        <row r="15">
          <cell r="B15">
            <v>0</v>
          </cell>
          <cell r="C15" t="str">
            <v>N/A</v>
          </cell>
          <cell r="D15">
            <v>0</v>
          </cell>
          <cell r="E15" t="e">
            <v>#REF!</v>
          </cell>
          <cell r="F15">
            <v>0</v>
          </cell>
          <cell r="G15" t="str">
            <v>As Is</v>
          </cell>
          <cell r="H15" t="str">
            <v>S</v>
          </cell>
          <cell r="I15" t="str">
            <v>E</v>
          </cell>
          <cell r="J15" t="e">
            <v>#REF!</v>
          </cell>
          <cell r="K15" t="str">
            <v>T</v>
          </cell>
          <cell r="L15" t="e">
            <v>#REF!</v>
          </cell>
          <cell r="M15" t="str">
            <v>N</v>
          </cell>
          <cell r="N15">
            <v>0</v>
          </cell>
          <cell r="O15" t="str">
            <v>As Is</v>
          </cell>
          <cell r="P15" t="e">
            <v>#REF!</v>
          </cell>
          <cell r="Q15">
            <v>0</v>
          </cell>
          <cell r="R15" t="e">
            <v>#REF!</v>
          </cell>
          <cell r="S15" t="e">
            <v>#REF!</v>
          </cell>
          <cell r="T15">
            <v>0</v>
          </cell>
          <cell r="U15">
            <v>0</v>
          </cell>
        </row>
        <row r="16">
          <cell r="B16" t="e">
            <v>#REF!</v>
          </cell>
          <cell r="C16" t="str">
            <v>LNU</v>
          </cell>
          <cell r="D16">
            <v>12</v>
          </cell>
          <cell r="E16" t="e">
            <v>#REF!</v>
          </cell>
          <cell r="F16">
            <v>0.23</v>
          </cell>
          <cell r="G16" t="str">
            <v>As Is+Occ Sensor</v>
          </cell>
          <cell r="H16" t="str">
            <v>S</v>
          </cell>
          <cell r="I16" t="str">
            <v>E</v>
          </cell>
          <cell r="J16" t="e">
            <v>#REF!</v>
          </cell>
          <cell r="K16" t="str">
            <v>T</v>
          </cell>
          <cell r="L16" t="e">
            <v>#REF!</v>
          </cell>
          <cell r="M16" t="str">
            <v>N</v>
          </cell>
          <cell r="N16" t="e">
            <v>#REF!</v>
          </cell>
          <cell r="O16" t="str">
            <v>Fixture-mounted Occ Sensor Retrofits</v>
          </cell>
          <cell r="P16" t="e">
            <v>#REF!</v>
          </cell>
          <cell r="Q16" t="e">
            <v>#REF!</v>
          </cell>
          <cell r="R16" t="e">
            <v>#REF!</v>
          </cell>
          <cell r="S16" t="e">
            <v>#REF!</v>
          </cell>
          <cell r="T16">
            <v>0</v>
          </cell>
          <cell r="U16">
            <v>0</v>
          </cell>
        </row>
        <row r="17">
          <cell r="B17" t="e">
            <v>#REF!</v>
          </cell>
          <cell r="C17" t="str">
            <v>LL9</v>
          </cell>
          <cell r="D17">
            <v>1</v>
          </cell>
          <cell r="E17" t="e">
            <v>#REF!</v>
          </cell>
          <cell r="F17">
            <v>0.02</v>
          </cell>
          <cell r="G17" t="str">
            <v>T8/T5 Delamp-Only</v>
          </cell>
          <cell r="H17" t="str">
            <v>S</v>
          </cell>
          <cell r="I17" t="str">
            <v>E</v>
          </cell>
          <cell r="J17" t="e">
            <v>#REF!</v>
          </cell>
          <cell r="K17" t="str">
            <v>T</v>
          </cell>
          <cell r="L17" t="e">
            <v>#REF!</v>
          </cell>
          <cell r="M17" t="str">
            <v>N</v>
          </cell>
          <cell r="N17" t="e">
            <v>#REF!</v>
          </cell>
          <cell r="O17" t="str">
            <v>T8/T5 Delamp-Only Retrofits</v>
          </cell>
          <cell r="P17" t="e">
            <v>#REF!</v>
          </cell>
          <cell r="Q17" t="e">
            <v>#REF!</v>
          </cell>
          <cell r="R17" t="e">
            <v>#REF!</v>
          </cell>
          <cell r="S17" t="e">
            <v>#REF!</v>
          </cell>
          <cell r="T17">
            <v>0</v>
          </cell>
          <cell r="U17">
            <v>0</v>
          </cell>
        </row>
        <row r="18">
          <cell r="B18" t="e">
            <v>#REF!</v>
          </cell>
          <cell r="C18" t="str">
            <v>LFA</v>
          </cell>
          <cell r="D18">
            <v>1</v>
          </cell>
          <cell r="E18" t="e">
            <v>#REF!</v>
          </cell>
          <cell r="F18">
            <v>0.03</v>
          </cell>
          <cell r="G18" t="str">
            <v>CFL Lamp-Only</v>
          </cell>
          <cell r="H18" t="str">
            <v>S</v>
          </cell>
          <cell r="I18" t="str">
            <v>E</v>
          </cell>
          <cell r="J18" t="e">
            <v>#REF!</v>
          </cell>
          <cell r="K18" t="str">
            <v>T</v>
          </cell>
          <cell r="L18" t="e">
            <v>#REF!</v>
          </cell>
          <cell r="M18" t="str">
            <v>N</v>
          </cell>
          <cell r="N18" t="e">
            <v>#REF!</v>
          </cell>
          <cell r="O18" t="str">
            <v>CFL Lamp-Only Retrofits</v>
          </cell>
          <cell r="P18" t="e">
            <v>#REF!</v>
          </cell>
          <cell r="Q18" t="e">
            <v>#REF!</v>
          </cell>
          <cell r="R18" t="e">
            <v>#REF!</v>
          </cell>
          <cell r="S18" t="e">
            <v>#REF!</v>
          </cell>
          <cell r="T18">
            <v>0</v>
          </cell>
          <cell r="U18">
            <v>0</v>
          </cell>
        </row>
        <row r="19">
          <cell r="B19" t="e">
            <v>#REF!</v>
          </cell>
          <cell r="C19" t="str">
            <v>LL6</v>
          </cell>
          <cell r="D19">
            <v>1</v>
          </cell>
          <cell r="E19" t="e">
            <v>#REF!</v>
          </cell>
          <cell r="F19">
            <v>0.03</v>
          </cell>
          <cell r="G19" t="str">
            <v>Cold Cathode LO</v>
          </cell>
          <cell r="H19" t="str">
            <v>S</v>
          </cell>
          <cell r="I19" t="str">
            <v>E</v>
          </cell>
          <cell r="J19" t="e">
            <v>#REF!</v>
          </cell>
          <cell r="K19" t="str">
            <v>T</v>
          </cell>
          <cell r="L19" t="e">
            <v>#REF!</v>
          </cell>
          <cell r="M19" t="str">
            <v>N</v>
          </cell>
          <cell r="N19" t="e">
            <v>#REF!</v>
          </cell>
          <cell r="O19" t="str">
            <v>Cold Cathode Lamp-Only</v>
          </cell>
          <cell r="P19" t="e">
            <v>#REF!</v>
          </cell>
          <cell r="Q19" t="e">
            <v>#REF!</v>
          </cell>
          <cell r="R19" t="e">
            <v>#REF!</v>
          </cell>
          <cell r="S19" t="e">
            <v>#REF!</v>
          </cell>
          <cell r="T19">
            <v>0</v>
          </cell>
          <cell r="U19">
            <v>0</v>
          </cell>
        </row>
        <row r="20">
          <cell r="B20" t="e">
            <v>#REF!</v>
          </cell>
          <cell r="C20" t="str">
            <v>LLE</v>
          </cell>
          <cell r="D20">
            <v>9</v>
          </cell>
          <cell r="E20" t="e">
            <v>#REF!</v>
          </cell>
          <cell r="F20">
            <v>0.17</v>
          </cell>
          <cell r="G20" t="str">
            <v>Exit Signs</v>
          </cell>
          <cell r="H20" t="str">
            <v>S</v>
          </cell>
          <cell r="I20" t="str">
            <v>E</v>
          </cell>
          <cell r="J20" t="e">
            <v>#REF!</v>
          </cell>
          <cell r="K20" t="str">
            <v>T</v>
          </cell>
          <cell r="L20" t="e">
            <v>#REF!</v>
          </cell>
          <cell r="M20" t="str">
            <v>N</v>
          </cell>
          <cell r="N20" t="e">
            <v>#REF!</v>
          </cell>
          <cell r="O20" t="str">
            <v>Exit Signs</v>
          </cell>
          <cell r="P20" t="e">
            <v>#REF!</v>
          </cell>
          <cell r="Q20" t="e">
            <v>#REF!</v>
          </cell>
          <cell r="R20" t="e">
            <v>#REF!</v>
          </cell>
          <cell r="S20" t="e">
            <v>#REF!</v>
          </cell>
          <cell r="T20">
            <v>0</v>
          </cell>
          <cell r="U20">
            <v>0</v>
          </cell>
        </row>
        <row r="21">
          <cell r="B21" t="e">
            <v>#REF!</v>
          </cell>
          <cell r="C21" t="str">
            <v>LLK</v>
          </cell>
          <cell r="D21">
            <v>5</v>
          </cell>
          <cell r="E21" t="e">
            <v>#REF!</v>
          </cell>
          <cell r="F21">
            <v>0.11</v>
          </cell>
          <cell r="G21" t="str">
            <v>Fixture Removals</v>
          </cell>
          <cell r="H21" t="str">
            <v>S</v>
          </cell>
          <cell r="I21" t="str">
            <v>E</v>
          </cell>
          <cell r="J21" t="e">
            <v>#REF!</v>
          </cell>
          <cell r="K21" t="str">
            <v>T</v>
          </cell>
          <cell r="L21" t="e">
            <v>#REF!</v>
          </cell>
          <cell r="M21" t="str">
            <v>N</v>
          </cell>
          <cell r="N21" t="e">
            <v>#REF!</v>
          </cell>
          <cell r="O21" t="str">
            <v>Fixture Removals</v>
          </cell>
          <cell r="P21" t="e">
            <v>#REF!</v>
          </cell>
          <cell r="Q21" t="e">
            <v>#REF!</v>
          </cell>
          <cell r="R21" t="e">
            <v>#REF!</v>
          </cell>
          <cell r="S21" t="e">
            <v>#REF!</v>
          </cell>
          <cell r="T21">
            <v>0</v>
          </cell>
          <cell r="U21">
            <v>0</v>
          </cell>
        </row>
        <row r="22">
          <cell r="B22" t="e">
            <v>#REF!</v>
          </cell>
          <cell r="C22" t="str">
            <v>LFB</v>
          </cell>
          <cell r="D22">
            <v>3</v>
          </cell>
          <cell r="E22" t="e">
            <v>#REF!</v>
          </cell>
          <cell r="F22">
            <v>7.0000000000000007E-2</v>
          </cell>
          <cell r="G22" t="str">
            <v>F Relamp 4' T8 28w</v>
          </cell>
          <cell r="H22" t="str">
            <v>S</v>
          </cell>
          <cell r="I22" t="str">
            <v>E</v>
          </cell>
          <cell r="J22" t="e">
            <v>#REF!</v>
          </cell>
          <cell r="K22" t="str">
            <v>T</v>
          </cell>
          <cell r="L22" t="e">
            <v>#REF!</v>
          </cell>
          <cell r="M22" t="str">
            <v>N</v>
          </cell>
          <cell r="N22" t="e">
            <v>#REF!</v>
          </cell>
          <cell r="O22" t="str">
            <v>Relamp with Fluor 4' T8 28w lamps</v>
          </cell>
          <cell r="P22" t="e">
            <v>#REF!</v>
          </cell>
          <cell r="Q22" t="e">
            <v>#REF!</v>
          </cell>
          <cell r="R22" t="e">
            <v>#REF!</v>
          </cell>
          <cell r="S22" t="e">
            <v>#REF!</v>
          </cell>
          <cell r="T22">
            <v>0</v>
          </cell>
          <cell r="U22">
            <v>0</v>
          </cell>
        </row>
        <row r="23">
          <cell r="B23" t="e">
            <v>#REF!</v>
          </cell>
          <cell r="C23" t="str">
            <v>LFE</v>
          </cell>
          <cell r="D23">
            <v>3</v>
          </cell>
          <cell r="E23" t="e">
            <v>#REF!</v>
          </cell>
          <cell r="F23">
            <v>7.0000000000000007E-2</v>
          </cell>
          <cell r="G23" t="str">
            <v>F Relamp 4' T8 25w</v>
          </cell>
          <cell r="H23" t="str">
            <v>S</v>
          </cell>
          <cell r="I23" t="str">
            <v>E</v>
          </cell>
          <cell r="J23" t="e">
            <v>#REF!</v>
          </cell>
          <cell r="K23" t="str">
            <v>T</v>
          </cell>
          <cell r="L23" t="e">
            <v>#REF!</v>
          </cell>
          <cell r="M23" t="str">
            <v>N</v>
          </cell>
          <cell r="N23" t="e">
            <v>#REF!</v>
          </cell>
          <cell r="O23" t="str">
            <v>Relamp with Fluor 4' T8 25w lamps</v>
          </cell>
          <cell r="P23" t="e">
            <v>#REF!</v>
          </cell>
          <cell r="Q23" t="e">
            <v>#REF!</v>
          </cell>
          <cell r="R23" t="e">
            <v>#REF!</v>
          </cell>
          <cell r="S23" t="e">
            <v>#REF!</v>
          </cell>
          <cell r="T23">
            <v>0</v>
          </cell>
          <cell r="U23">
            <v>0</v>
          </cell>
        </row>
        <row r="24">
          <cell r="B24" t="e">
            <v>#REF!</v>
          </cell>
          <cell r="C24" t="str">
            <v>LFF</v>
          </cell>
          <cell r="D24">
            <v>3</v>
          </cell>
          <cell r="E24" t="e">
            <v>#REF!</v>
          </cell>
          <cell r="F24">
            <v>7.0000000000000007E-2</v>
          </cell>
          <cell r="G24" t="str">
            <v>F Relamp 4' T8 23w</v>
          </cell>
          <cell r="H24" t="str">
            <v>S</v>
          </cell>
          <cell r="I24" t="str">
            <v>E</v>
          </cell>
          <cell r="J24" t="e">
            <v>#REF!</v>
          </cell>
          <cell r="K24" t="str">
            <v>T</v>
          </cell>
          <cell r="L24" t="e">
            <v>#REF!</v>
          </cell>
          <cell r="M24" t="str">
            <v>N</v>
          </cell>
          <cell r="N24" t="e">
            <v>#REF!</v>
          </cell>
          <cell r="O24" t="str">
            <v>Relamp with Fluor 4'  T8 23w lamps</v>
          </cell>
          <cell r="P24" t="e">
            <v>#REF!</v>
          </cell>
          <cell r="Q24" t="e">
            <v>#REF!</v>
          </cell>
          <cell r="R24" t="e">
            <v>#REF!</v>
          </cell>
          <cell r="S24" t="e">
            <v>#REF!</v>
          </cell>
          <cell r="T24">
            <v>0</v>
          </cell>
          <cell r="U24">
            <v>0</v>
          </cell>
        </row>
        <row r="25">
          <cell r="B25" t="e">
            <v>#REF!</v>
          </cell>
          <cell r="C25" t="str">
            <v>LFG</v>
          </cell>
          <cell r="D25">
            <v>3</v>
          </cell>
          <cell r="E25" t="e">
            <v>#REF!</v>
          </cell>
          <cell r="F25">
            <v>7.0000000000000007E-2</v>
          </cell>
          <cell r="G25" t="str">
            <v>F Relamp T8 Other</v>
          </cell>
          <cell r="H25" t="str">
            <v>S</v>
          </cell>
          <cell r="I25" t="str">
            <v>E</v>
          </cell>
          <cell r="J25" t="e">
            <v>#REF!</v>
          </cell>
          <cell r="K25" t="str">
            <v>T</v>
          </cell>
          <cell r="L25" t="e">
            <v>#REF!</v>
          </cell>
          <cell r="M25" t="str">
            <v>N</v>
          </cell>
          <cell r="N25" t="e">
            <v>#REF!</v>
          </cell>
          <cell r="O25" t="str">
            <v>Relamp with Fluor T8 lamps, Other</v>
          </cell>
          <cell r="P25" t="e">
            <v>#REF!</v>
          </cell>
          <cell r="Q25" t="e">
            <v>#REF!</v>
          </cell>
          <cell r="R25" t="e">
            <v>#REF!</v>
          </cell>
          <cell r="S25" t="e">
            <v>#REF!</v>
          </cell>
          <cell r="T25">
            <v>0</v>
          </cell>
          <cell r="U25">
            <v>0</v>
          </cell>
        </row>
        <row r="26">
          <cell r="B26" t="e">
            <v>#REF!</v>
          </cell>
          <cell r="C26" t="str">
            <v>LFJ</v>
          </cell>
          <cell r="D26">
            <v>3</v>
          </cell>
          <cell r="E26" t="e">
            <v>#REF!</v>
          </cell>
          <cell r="F26">
            <v>7.0000000000000007E-2</v>
          </cell>
          <cell r="G26" t="str">
            <v>F Relamp 4' T5 26w</v>
          </cell>
          <cell r="H26" t="str">
            <v>S</v>
          </cell>
          <cell r="I26" t="str">
            <v>E</v>
          </cell>
          <cell r="J26" t="e">
            <v>#REF!</v>
          </cell>
          <cell r="K26" t="str">
            <v>T</v>
          </cell>
          <cell r="L26" t="e">
            <v>#REF!</v>
          </cell>
          <cell r="M26" t="str">
            <v>N</v>
          </cell>
          <cell r="N26" t="e">
            <v>#REF!</v>
          </cell>
          <cell r="O26" t="str">
            <v>Relamp with Fluor 4' T5 26w lamps</v>
          </cell>
          <cell r="P26" t="e">
            <v>#REF!</v>
          </cell>
          <cell r="Q26" t="e">
            <v>#REF!</v>
          </cell>
          <cell r="R26" t="e">
            <v>#REF!</v>
          </cell>
          <cell r="S26" t="e">
            <v>#REF!</v>
          </cell>
          <cell r="T26">
            <v>0</v>
          </cell>
          <cell r="U26">
            <v>0</v>
          </cell>
        </row>
        <row r="27">
          <cell r="B27" t="e">
            <v>#REF!</v>
          </cell>
          <cell r="C27" t="str">
            <v>LFK</v>
          </cell>
          <cell r="D27">
            <v>3</v>
          </cell>
          <cell r="E27" t="e">
            <v>#REF!</v>
          </cell>
          <cell r="F27">
            <v>7.0000000000000007E-2</v>
          </cell>
          <cell r="G27" t="str">
            <v xml:space="preserve">F Relmp 4' T5HO 51w </v>
          </cell>
          <cell r="H27" t="str">
            <v>S</v>
          </cell>
          <cell r="I27" t="str">
            <v>E</v>
          </cell>
          <cell r="J27" t="e">
            <v>#REF!</v>
          </cell>
          <cell r="K27" t="str">
            <v>T</v>
          </cell>
          <cell r="L27" t="e">
            <v>#REF!</v>
          </cell>
          <cell r="M27" t="str">
            <v>N</v>
          </cell>
          <cell r="N27" t="e">
            <v>#REF!</v>
          </cell>
          <cell r="O27" t="str">
            <v xml:space="preserve">Relamp with Fluor 4' T5HO 51w lamps </v>
          </cell>
          <cell r="P27" t="e">
            <v>#REF!</v>
          </cell>
          <cell r="Q27" t="e">
            <v>#REF!</v>
          </cell>
          <cell r="R27" t="e">
            <v>#REF!</v>
          </cell>
          <cell r="S27" t="e">
            <v>#REF!</v>
          </cell>
          <cell r="T27">
            <v>0</v>
          </cell>
          <cell r="U27">
            <v>0</v>
          </cell>
        </row>
        <row r="28">
          <cell r="B28" t="e">
            <v>#REF!</v>
          </cell>
          <cell r="C28" t="str">
            <v>LFM</v>
          </cell>
          <cell r="D28">
            <v>3</v>
          </cell>
          <cell r="E28" t="e">
            <v>#REF!</v>
          </cell>
          <cell r="F28">
            <v>7.0000000000000007E-2</v>
          </cell>
          <cell r="G28" t="str">
            <v>F Relamp T5 Other</v>
          </cell>
          <cell r="H28" t="str">
            <v>S</v>
          </cell>
          <cell r="I28" t="str">
            <v>E</v>
          </cell>
          <cell r="J28" t="e">
            <v>#REF!</v>
          </cell>
          <cell r="K28" t="str">
            <v>T</v>
          </cell>
          <cell r="L28" t="e">
            <v>#REF!</v>
          </cell>
          <cell r="M28" t="str">
            <v>N</v>
          </cell>
          <cell r="N28" t="e">
            <v>#REF!</v>
          </cell>
          <cell r="O28" t="str">
            <v>Relamp with Fluor T5 lamps, Other</v>
          </cell>
          <cell r="P28" t="e">
            <v>#REF!</v>
          </cell>
          <cell r="Q28" t="e">
            <v>#REF!</v>
          </cell>
          <cell r="R28" t="e">
            <v>#REF!</v>
          </cell>
          <cell r="S28" t="e">
            <v>#REF!</v>
          </cell>
          <cell r="T28">
            <v>0</v>
          </cell>
          <cell r="U28">
            <v>0</v>
          </cell>
        </row>
        <row r="29">
          <cell r="B29" t="e">
            <v>#REF!</v>
          </cell>
          <cell r="C29" t="str">
            <v>LFN</v>
          </cell>
          <cell r="D29">
            <v>12</v>
          </cell>
          <cell r="E29" t="e">
            <v>#REF!</v>
          </cell>
          <cell r="F29">
            <v>0.23</v>
          </cell>
          <cell r="G29" t="str">
            <v>F HW 4' T8 32w lmps</v>
          </cell>
          <cell r="H29" t="str">
            <v>S</v>
          </cell>
          <cell r="I29" t="str">
            <v>E</v>
          </cell>
          <cell r="J29" t="e">
            <v>#REF!</v>
          </cell>
          <cell r="K29" t="str">
            <v>T</v>
          </cell>
          <cell r="L29" t="e">
            <v>#REF!</v>
          </cell>
          <cell r="M29" t="str">
            <v>N</v>
          </cell>
          <cell r="N29" t="e">
            <v>#REF!</v>
          </cell>
          <cell r="O29" t="str">
            <v>Fluor HW Upgrade, 4' T8 32w lmps</v>
          </cell>
          <cell r="P29" t="e">
            <v>#REF!</v>
          </cell>
          <cell r="Q29" t="e">
            <v>#REF!</v>
          </cell>
          <cell r="R29" t="e">
            <v>#REF!</v>
          </cell>
          <cell r="S29" t="e">
            <v>#REF!</v>
          </cell>
          <cell r="T29">
            <v>0</v>
          </cell>
          <cell r="U29">
            <v>0</v>
          </cell>
        </row>
        <row r="30">
          <cell r="B30" t="e">
            <v>#REF!</v>
          </cell>
          <cell r="C30" t="str">
            <v>LFP</v>
          </cell>
          <cell r="D30">
            <v>12</v>
          </cell>
          <cell r="E30" t="e">
            <v>#REF!</v>
          </cell>
          <cell r="F30">
            <v>0.23</v>
          </cell>
          <cell r="G30" t="str">
            <v>F HW 4' T8 28w lmps</v>
          </cell>
          <cell r="H30" t="str">
            <v>S</v>
          </cell>
          <cell r="I30" t="str">
            <v>E</v>
          </cell>
          <cell r="J30" t="e">
            <v>#REF!</v>
          </cell>
          <cell r="K30" t="str">
            <v>T</v>
          </cell>
          <cell r="L30" t="e">
            <v>#REF!</v>
          </cell>
          <cell r="M30" t="str">
            <v>N</v>
          </cell>
          <cell r="N30" t="e">
            <v>#REF!</v>
          </cell>
          <cell r="O30" t="str">
            <v>Fluor HW Upgrade, 4' T8 28w lmps</v>
          </cell>
          <cell r="P30" t="e">
            <v>#REF!</v>
          </cell>
          <cell r="Q30" t="e">
            <v>#REF!</v>
          </cell>
          <cell r="R30" t="e">
            <v>#REF!</v>
          </cell>
          <cell r="S30" t="e">
            <v>#REF!</v>
          </cell>
          <cell r="T30">
            <v>0</v>
          </cell>
          <cell r="U30">
            <v>0</v>
          </cell>
        </row>
        <row r="31">
          <cell r="B31" t="e">
            <v>#REF!</v>
          </cell>
          <cell r="C31" t="str">
            <v>LFQ</v>
          </cell>
          <cell r="D31">
            <v>12</v>
          </cell>
          <cell r="E31" t="e">
            <v>#REF!</v>
          </cell>
          <cell r="F31">
            <v>0.23</v>
          </cell>
          <cell r="G31" t="str">
            <v>F HW 4' T8 25w lmps</v>
          </cell>
          <cell r="H31" t="str">
            <v>S</v>
          </cell>
          <cell r="I31" t="str">
            <v>E</v>
          </cell>
          <cell r="J31" t="e">
            <v>#REF!</v>
          </cell>
          <cell r="K31" t="str">
            <v>T</v>
          </cell>
          <cell r="L31" t="e">
            <v>#REF!</v>
          </cell>
          <cell r="M31" t="str">
            <v>N</v>
          </cell>
          <cell r="N31" t="e">
            <v>#REF!</v>
          </cell>
          <cell r="O31" t="str">
            <v>Fluor HW Ugrade, 4' T8 25w lmps</v>
          </cell>
          <cell r="P31" t="e">
            <v>#REF!</v>
          </cell>
          <cell r="Q31" t="e">
            <v>#REF!</v>
          </cell>
          <cell r="R31" t="e">
            <v>#REF!</v>
          </cell>
          <cell r="S31" t="e">
            <v>#REF!</v>
          </cell>
          <cell r="T31">
            <v>0</v>
          </cell>
          <cell r="U31">
            <v>0</v>
          </cell>
        </row>
        <row r="32">
          <cell r="B32" t="e">
            <v>#REF!</v>
          </cell>
          <cell r="C32" t="str">
            <v>LFR</v>
          </cell>
          <cell r="D32">
            <v>12</v>
          </cell>
          <cell r="E32" t="e">
            <v>#REF!</v>
          </cell>
          <cell r="F32">
            <v>0.23</v>
          </cell>
          <cell r="G32" t="str">
            <v>F HW 4' T8 23w lmps</v>
          </cell>
          <cell r="H32" t="str">
            <v>S</v>
          </cell>
          <cell r="I32" t="str">
            <v>E</v>
          </cell>
          <cell r="J32" t="e">
            <v>#REF!</v>
          </cell>
          <cell r="K32" t="str">
            <v>T</v>
          </cell>
          <cell r="L32" t="e">
            <v>#REF!</v>
          </cell>
          <cell r="M32" t="str">
            <v>N</v>
          </cell>
          <cell r="N32" t="e">
            <v>#REF!</v>
          </cell>
          <cell r="O32" t="str">
            <v>Fluor HW Upgrade, 4' T8 23w lmps</v>
          </cell>
          <cell r="P32" t="e">
            <v>#REF!</v>
          </cell>
          <cell r="Q32" t="e">
            <v>#REF!</v>
          </cell>
          <cell r="R32" t="e">
            <v>#REF!</v>
          </cell>
          <cell r="S32" t="e">
            <v>#REF!</v>
          </cell>
          <cell r="T32">
            <v>0</v>
          </cell>
          <cell r="U32">
            <v>0</v>
          </cell>
        </row>
        <row r="33">
          <cell r="B33" t="e">
            <v>#REF!</v>
          </cell>
          <cell r="C33" t="str">
            <v>LFS</v>
          </cell>
          <cell r="D33">
            <v>12</v>
          </cell>
          <cell r="E33" t="e">
            <v>#REF!</v>
          </cell>
          <cell r="F33">
            <v>0.23</v>
          </cell>
          <cell r="G33" t="str">
            <v>F HW 4' T5 28w lmps</v>
          </cell>
          <cell r="H33" t="str">
            <v>S</v>
          </cell>
          <cell r="I33" t="str">
            <v>E</v>
          </cell>
          <cell r="J33" t="e">
            <v>#REF!</v>
          </cell>
          <cell r="K33" t="str">
            <v>T</v>
          </cell>
          <cell r="L33" t="e">
            <v>#REF!</v>
          </cell>
          <cell r="M33" t="str">
            <v>N</v>
          </cell>
          <cell r="N33" t="e">
            <v>#REF!</v>
          </cell>
          <cell r="O33" t="str">
            <v>Fluor HW Upgrade, 4' T5 28w lmps</v>
          </cell>
          <cell r="P33" t="e">
            <v>#REF!</v>
          </cell>
          <cell r="Q33" t="e">
            <v>#REF!</v>
          </cell>
          <cell r="R33" t="e">
            <v>#REF!</v>
          </cell>
          <cell r="S33" t="e">
            <v>#REF!</v>
          </cell>
          <cell r="T33">
            <v>0</v>
          </cell>
          <cell r="U33">
            <v>0</v>
          </cell>
        </row>
        <row r="34">
          <cell r="B34" t="e">
            <v>#REF!</v>
          </cell>
          <cell r="C34" t="str">
            <v>LFT</v>
          </cell>
          <cell r="D34">
            <v>12</v>
          </cell>
          <cell r="E34" t="e">
            <v>#REF!</v>
          </cell>
          <cell r="F34">
            <v>0.23</v>
          </cell>
          <cell r="G34" t="str">
            <v>F HW 4' T5 26w lmps</v>
          </cell>
          <cell r="H34" t="str">
            <v>S</v>
          </cell>
          <cell r="I34" t="str">
            <v>E</v>
          </cell>
          <cell r="J34" t="e">
            <v>#REF!</v>
          </cell>
          <cell r="K34" t="str">
            <v>T</v>
          </cell>
          <cell r="L34" t="e">
            <v>#REF!</v>
          </cell>
          <cell r="M34" t="str">
            <v>N</v>
          </cell>
          <cell r="N34" t="e">
            <v>#REF!</v>
          </cell>
          <cell r="O34" t="str">
            <v>Fluor HW Upgrade, 4' T5 26w lmps</v>
          </cell>
          <cell r="P34" t="e">
            <v>#REF!</v>
          </cell>
          <cell r="Q34" t="e">
            <v>#REF!</v>
          </cell>
          <cell r="R34" t="e">
            <v>#REF!</v>
          </cell>
          <cell r="S34" t="e">
            <v>#REF!</v>
          </cell>
          <cell r="T34">
            <v>0</v>
          </cell>
          <cell r="U34">
            <v>0</v>
          </cell>
        </row>
        <row r="35">
          <cell r="B35" t="e">
            <v>#REF!</v>
          </cell>
          <cell r="C35" t="str">
            <v>LFV</v>
          </cell>
          <cell r="D35">
            <v>12</v>
          </cell>
          <cell r="E35" t="e">
            <v>#REF!</v>
          </cell>
          <cell r="F35">
            <v>0.23</v>
          </cell>
          <cell r="G35" t="str">
            <v>F HW 4' T5HO 54w lmps</v>
          </cell>
          <cell r="H35" t="str">
            <v>S</v>
          </cell>
          <cell r="I35" t="str">
            <v>E</v>
          </cell>
          <cell r="J35" t="e">
            <v>#REF!</v>
          </cell>
          <cell r="K35" t="str">
            <v>T</v>
          </cell>
          <cell r="L35" t="e">
            <v>#REF!</v>
          </cell>
          <cell r="M35" t="str">
            <v>N</v>
          </cell>
          <cell r="N35" t="e">
            <v>#REF!</v>
          </cell>
          <cell r="O35" t="str">
            <v>FL HW Upgrade, 4' T5HO 54w lmps</v>
          </cell>
          <cell r="P35" t="e">
            <v>#REF!</v>
          </cell>
          <cell r="Q35" t="e">
            <v>#REF!</v>
          </cell>
          <cell r="R35" t="e">
            <v>#REF!</v>
          </cell>
          <cell r="S35" t="e">
            <v>#REF!</v>
          </cell>
          <cell r="T35">
            <v>0</v>
          </cell>
          <cell r="U35">
            <v>0</v>
          </cell>
        </row>
        <row r="36">
          <cell r="B36" t="e">
            <v>#REF!</v>
          </cell>
          <cell r="C36" t="str">
            <v>LFX</v>
          </cell>
          <cell r="D36">
            <v>12</v>
          </cell>
          <cell r="E36" t="e">
            <v>#REF!</v>
          </cell>
          <cell r="F36">
            <v>0.23</v>
          </cell>
          <cell r="G36" t="str">
            <v>F HW 4' T5HO 51w lmps</v>
          </cell>
          <cell r="H36" t="str">
            <v>S</v>
          </cell>
          <cell r="I36" t="str">
            <v>E</v>
          </cell>
          <cell r="J36" t="e">
            <v>#REF!</v>
          </cell>
          <cell r="K36" t="str">
            <v>T</v>
          </cell>
          <cell r="L36" t="e">
            <v>#REF!</v>
          </cell>
          <cell r="M36" t="str">
            <v>N</v>
          </cell>
          <cell r="N36" t="e">
            <v>#REF!</v>
          </cell>
          <cell r="O36" t="str">
            <v>FL HW Upgrade, 4' T5HO 51w lmps</v>
          </cell>
          <cell r="P36" t="e">
            <v>#REF!</v>
          </cell>
          <cell r="Q36" t="e">
            <v>#REF!</v>
          </cell>
          <cell r="R36" t="e">
            <v>#REF!</v>
          </cell>
          <cell r="S36" t="e">
            <v>#REF!</v>
          </cell>
          <cell r="T36">
            <v>0</v>
          </cell>
          <cell r="U36">
            <v>0</v>
          </cell>
        </row>
        <row r="37">
          <cell r="B37" t="e">
            <v>#REF!</v>
          </cell>
          <cell r="C37" t="str">
            <v>LFY</v>
          </cell>
          <cell r="D37">
            <v>12</v>
          </cell>
          <cell r="E37" t="e">
            <v>#REF!</v>
          </cell>
          <cell r="F37">
            <v>0.23</v>
          </cell>
          <cell r="G37" t="str">
            <v>F HW Upgrade, Other</v>
          </cell>
          <cell r="H37" t="str">
            <v>S</v>
          </cell>
          <cell r="I37" t="str">
            <v>E</v>
          </cell>
          <cell r="J37" t="e">
            <v>#REF!</v>
          </cell>
          <cell r="K37" t="str">
            <v>T</v>
          </cell>
          <cell r="L37" t="e">
            <v>#REF!</v>
          </cell>
          <cell r="M37" t="str">
            <v>N</v>
          </cell>
          <cell r="N37" t="e">
            <v>#REF!</v>
          </cell>
          <cell r="O37" t="str">
            <v>Fluor. Hardwired Upgrade, Other</v>
          </cell>
          <cell r="P37" t="e">
            <v>#REF!</v>
          </cell>
          <cell r="Q37" t="e">
            <v>#REF!</v>
          </cell>
          <cell r="R37" t="e">
            <v>#REF!</v>
          </cell>
          <cell r="S37" t="e">
            <v>#REF!</v>
          </cell>
          <cell r="T37">
            <v>0</v>
          </cell>
          <cell r="U37">
            <v>0</v>
          </cell>
        </row>
        <row r="38">
          <cell r="B38" t="e">
            <v>#REF!</v>
          </cell>
          <cell r="C38" t="str">
            <v>LHA</v>
          </cell>
          <cell r="D38">
            <v>3</v>
          </cell>
          <cell r="E38" t="e">
            <v>#REF!</v>
          </cell>
          <cell r="F38">
            <v>0.03</v>
          </cell>
          <cell r="G38" t="str">
            <v>HID or Induc. LO</v>
          </cell>
          <cell r="H38" t="str">
            <v>S</v>
          </cell>
          <cell r="I38" t="str">
            <v>E</v>
          </cell>
          <cell r="J38" t="e">
            <v>#REF!</v>
          </cell>
          <cell r="K38" t="str">
            <v>T</v>
          </cell>
          <cell r="L38" t="e">
            <v>#REF!</v>
          </cell>
          <cell r="M38" t="str">
            <v>N</v>
          </cell>
          <cell r="N38" t="e">
            <v>#REF!</v>
          </cell>
          <cell r="O38" t="str">
            <v>HID or Induction, Lamp-Only</v>
          </cell>
          <cell r="P38" t="e">
            <v>#REF!</v>
          </cell>
          <cell r="Q38" t="e">
            <v>#REF!</v>
          </cell>
          <cell r="R38" t="e">
            <v>#REF!</v>
          </cell>
          <cell r="S38" t="e">
            <v>#REF!</v>
          </cell>
          <cell r="T38">
            <v>0</v>
          </cell>
          <cell r="U38">
            <v>0</v>
          </cell>
        </row>
        <row r="39">
          <cell r="B39" t="e">
            <v>#REF!</v>
          </cell>
          <cell r="C39" t="str">
            <v>LHW</v>
          </cell>
          <cell r="D39">
            <v>12</v>
          </cell>
          <cell r="E39" t="e">
            <v>#REF!</v>
          </cell>
          <cell r="F39">
            <v>0.23</v>
          </cell>
          <cell r="G39" t="str">
            <v>HID or Induc. HW</v>
          </cell>
          <cell r="H39" t="str">
            <v>S</v>
          </cell>
          <cell r="I39" t="str">
            <v>E</v>
          </cell>
          <cell r="J39" t="e">
            <v>#REF!</v>
          </cell>
          <cell r="K39" t="str">
            <v>T</v>
          </cell>
          <cell r="L39" t="e">
            <v>#REF!</v>
          </cell>
          <cell r="M39" t="str">
            <v>N</v>
          </cell>
          <cell r="N39" t="e">
            <v>#REF!</v>
          </cell>
          <cell r="O39" t="str">
            <v>HID &amp;/or Induction, Hardwired</v>
          </cell>
          <cell r="P39" t="e">
            <v>#REF!</v>
          </cell>
          <cell r="Q39" t="e">
            <v>#REF!</v>
          </cell>
          <cell r="R39" t="e">
            <v>#REF!</v>
          </cell>
          <cell r="S39" t="e">
            <v>#REF!</v>
          </cell>
          <cell r="T39">
            <v>0</v>
          </cell>
          <cell r="U39">
            <v>0</v>
          </cell>
        </row>
        <row r="40">
          <cell r="B40" t="e">
            <v>#REF!</v>
          </cell>
          <cell r="C40" t="str">
            <v>L4A</v>
          </cell>
          <cell r="D40">
            <v>9</v>
          </cell>
          <cell r="E40" t="e">
            <v>#REF!</v>
          </cell>
          <cell r="F40">
            <v>0.17</v>
          </cell>
          <cell r="G40" t="str">
            <v>LED A-Lamp Lamp-Only</v>
          </cell>
          <cell r="H40" t="str">
            <v>S</v>
          </cell>
          <cell r="I40" t="str">
            <v>E</v>
          </cell>
          <cell r="J40" t="e">
            <v>#REF!</v>
          </cell>
          <cell r="K40" t="str">
            <v>T</v>
          </cell>
          <cell r="L40" t="e">
            <v>#REF!</v>
          </cell>
          <cell r="M40" t="str">
            <v>N</v>
          </cell>
          <cell r="N40" t="e">
            <v>#REF!</v>
          </cell>
          <cell r="O40" t="str">
            <v xml:space="preserve">LED A-Lamp Lamp-Only Retrofits </v>
          </cell>
          <cell r="P40" t="e">
            <v>#REF!</v>
          </cell>
          <cell r="Q40" t="e">
            <v>#REF!</v>
          </cell>
          <cell r="R40" t="e">
            <v>#REF!</v>
          </cell>
          <cell r="S40" t="e">
            <v>#REF!</v>
          </cell>
          <cell r="T40">
            <v>0</v>
          </cell>
          <cell r="U40">
            <v>0</v>
          </cell>
        </row>
        <row r="41">
          <cell r="B41" t="e">
            <v>#REF!</v>
          </cell>
          <cell r="C41" t="str">
            <v>L4A</v>
          </cell>
          <cell r="D41">
            <v>9</v>
          </cell>
          <cell r="E41" t="e">
            <v>#REF!</v>
          </cell>
          <cell r="F41">
            <v>0.17</v>
          </cell>
          <cell r="G41" t="str">
            <v>LED Candelabra LO</v>
          </cell>
          <cell r="H41" t="str">
            <v>S</v>
          </cell>
          <cell r="I41" t="str">
            <v>E</v>
          </cell>
          <cell r="J41" t="e">
            <v>#REF!</v>
          </cell>
          <cell r="K41" t="str">
            <v>T</v>
          </cell>
          <cell r="L41" t="e">
            <v>#REF!</v>
          </cell>
          <cell r="M41" t="str">
            <v>N</v>
          </cell>
          <cell r="N41" t="e">
            <v>#REF!</v>
          </cell>
          <cell r="O41" t="str">
            <v>Candelabra LED Lamp-Only</v>
          </cell>
          <cell r="P41" t="e">
            <v>#REF!</v>
          </cell>
          <cell r="Q41" t="e">
            <v>#REF!</v>
          </cell>
          <cell r="R41" t="e">
            <v>#REF!</v>
          </cell>
          <cell r="S41" t="e">
            <v>#REF!</v>
          </cell>
          <cell r="T41">
            <v>0</v>
          </cell>
          <cell r="U41">
            <v>0</v>
          </cell>
        </row>
        <row r="42">
          <cell r="B42" t="e">
            <v>#REF!</v>
          </cell>
          <cell r="C42" t="str">
            <v>L4R</v>
          </cell>
          <cell r="D42">
            <v>9</v>
          </cell>
          <cell r="E42" t="e">
            <v>#REF!</v>
          </cell>
          <cell r="F42">
            <v>0.17</v>
          </cell>
          <cell r="G42" t="str">
            <v>LED Linear Lamp-Only</v>
          </cell>
          <cell r="H42" t="str">
            <v>S</v>
          </cell>
          <cell r="I42" t="str">
            <v>E</v>
          </cell>
          <cell r="J42" t="e">
            <v>#REF!</v>
          </cell>
          <cell r="K42" t="str">
            <v>T</v>
          </cell>
          <cell r="L42" t="e">
            <v>#REF!</v>
          </cell>
          <cell r="M42" t="str">
            <v>N</v>
          </cell>
          <cell r="N42" t="e">
            <v>#REF!</v>
          </cell>
          <cell r="O42" t="str">
            <v>Linear LED Lamp-Only Retrofits</v>
          </cell>
          <cell r="P42" t="e">
            <v>#REF!</v>
          </cell>
          <cell r="Q42" t="e">
            <v>#REF!</v>
          </cell>
          <cell r="R42" t="e">
            <v>#REF!</v>
          </cell>
          <cell r="S42" t="e">
            <v>#REF!</v>
          </cell>
          <cell r="T42">
            <v>0</v>
          </cell>
          <cell r="U42">
            <v>0</v>
          </cell>
        </row>
        <row r="43">
          <cell r="B43" t="e">
            <v>#REF!</v>
          </cell>
          <cell r="C43" t="str">
            <v>L42</v>
          </cell>
          <cell r="D43">
            <v>9</v>
          </cell>
          <cell r="E43" t="e">
            <v>#REF!</v>
          </cell>
          <cell r="F43">
            <v>0.17</v>
          </cell>
          <cell r="G43" t="str">
            <v>LED MR16 Lamp-Only</v>
          </cell>
          <cell r="H43" t="str">
            <v>S</v>
          </cell>
          <cell r="I43" t="str">
            <v>E</v>
          </cell>
          <cell r="J43" t="e">
            <v>#REF!</v>
          </cell>
          <cell r="K43" t="str">
            <v>T</v>
          </cell>
          <cell r="L43" t="e">
            <v>#REF!</v>
          </cell>
          <cell r="M43" t="str">
            <v>N</v>
          </cell>
          <cell r="N43" t="e">
            <v>#REF!</v>
          </cell>
          <cell r="O43" t="str">
            <v>MR16 LED Lamp-Only Retrofits</v>
          </cell>
          <cell r="P43" t="e">
            <v>#REF!</v>
          </cell>
          <cell r="Q43" t="e">
            <v>#REF!</v>
          </cell>
          <cell r="R43" t="e">
            <v>#REF!</v>
          </cell>
          <cell r="S43" t="e">
            <v>#REF!</v>
          </cell>
          <cell r="T43">
            <v>0</v>
          </cell>
          <cell r="U43">
            <v>0</v>
          </cell>
        </row>
        <row r="44">
          <cell r="B44" t="e">
            <v>#REF!</v>
          </cell>
          <cell r="C44" t="str">
            <v>L43</v>
          </cell>
          <cell r="D44">
            <v>9</v>
          </cell>
          <cell r="E44" t="e">
            <v>#REF!</v>
          </cell>
          <cell r="F44">
            <v>0.17</v>
          </cell>
          <cell r="G44" t="str">
            <v>LED PAR/R 30-40 LO</v>
          </cell>
          <cell r="H44" t="str">
            <v>S</v>
          </cell>
          <cell r="I44" t="str">
            <v>E</v>
          </cell>
          <cell r="J44" t="e">
            <v>#REF!</v>
          </cell>
          <cell r="K44" t="str">
            <v>T</v>
          </cell>
          <cell r="L44" t="e">
            <v>#REF!</v>
          </cell>
          <cell r="M44" t="str">
            <v>N</v>
          </cell>
          <cell r="N44" t="e">
            <v>#REF!</v>
          </cell>
          <cell r="O44" t="str">
            <v>PAR/R 30-40 LED Lamp-Only Retrofits</v>
          </cell>
          <cell r="P44" t="e">
            <v>#REF!</v>
          </cell>
          <cell r="Q44" t="e">
            <v>#REF!</v>
          </cell>
          <cell r="R44" t="e">
            <v>#REF!</v>
          </cell>
          <cell r="S44" t="e">
            <v>#REF!</v>
          </cell>
          <cell r="T44">
            <v>0</v>
          </cell>
          <cell r="U44">
            <v>0</v>
          </cell>
        </row>
        <row r="45">
          <cell r="B45" t="e">
            <v>#REF!</v>
          </cell>
          <cell r="C45" t="str">
            <v>L42</v>
          </cell>
          <cell r="D45">
            <v>9</v>
          </cell>
          <cell r="E45" t="e">
            <v>#REF!</v>
          </cell>
          <cell r="F45">
            <v>0.17</v>
          </cell>
          <cell r="G45" t="str">
            <v>LED PAR/R 20 Lamp-Only</v>
          </cell>
          <cell r="H45" t="str">
            <v>S</v>
          </cell>
          <cell r="I45" t="str">
            <v>E</v>
          </cell>
          <cell r="J45" t="e">
            <v>#REF!</v>
          </cell>
          <cell r="K45" t="str">
            <v>T</v>
          </cell>
          <cell r="L45" t="e">
            <v>#REF!</v>
          </cell>
          <cell r="M45" t="str">
            <v>N</v>
          </cell>
          <cell r="N45" t="e">
            <v>#REF!</v>
          </cell>
          <cell r="O45" t="str">
            <v>PAR/R 20 LED Lamp-Only Retrofits</v>
          </cell>
          <cell r="P45" t="e">
            <v>#REF!</v>
          </cell>
          <cell r="Q45" t="e">
            <v>#REF!</v>
          </cell>
          <cell r="R45" t="e">
            <v>#REF!</v>
          </cell>
          <cell r="S45" t="e">
            <v>#REF!</v>
          </cell>
          <cell r="T45">
            <v>0</v>
          </cell>
          <cell r="U45">
            <v>0</v>
          </cell>
        </row>
        <row r="46">
          <cell r="B46" t="e">
            <v>#REF!</v>
          </cell>
          <cell r="C46" t="str">
            <v>L4B</v>
          </cell>
          <cell r="D46">
            <v>9</v>
          </cell>
          <cell r="E46" t="e">
            <v>#REF!</v>
          </cell>
          <cell r="F46">
            <v>0.17</v>
          </cell>
          <cell r="G46" t="str">
            <v>LED Lamp-Only, Other</v>
          </cell>
          <cell r="H46" t="str">
            <v>S</v>
          </cell>
          <cell r="I46" t="str">
            <v>E</v>
          </cell>
          <cell r="J46" t="e">
            <v>#REF!</v>
          </cell>
          <cell r="K46" t="str">
            <v>T</v>
          </cell>
          <cell r="L46" t="e">
            <v>#REF!</v>
          </cell>
          <cell r="M46" t="str">
            <v>N</v>
          </cell>
          <cell r="N46" t="e">
            <v>#REF!</v>
          </cell>
          <cell r="O46" t="str">
            <v>Lamp-Only LED Retrofits, Other</v>
          </cell>
          <cell r="P46" t="e">
            <v>#REF!</v>
          </cell>
          <cell r="Q46" t="e">
            <v>#REF!</v>
          </cell>
          <cell r="R46" t="e">
            <v>#REF!</v>
          </cell>
          <cell r="S46" t="e">
            <v>#REF!</v>
          </cell>
          <cell r="T46">
            <v>0</v>
          </cell>
          <cell r="U46">
            <v>0</v>
          </cell>
        </row>
        <row r="47">
          <cell r="B47" t="e">
            <v>#REF!</v>
          </cell>
          <cell r="C47" t="str">
            <v>L4C</v>
          </cell>
          <cell r="D47">
            <v>12</v>
          </cell>
          <cell r="E47" t="e">
            <v>#REF!</v>
          </cell>
          <cell r="F47">
            <v>0.23</v>
          </cell>
          <cell r="G47" t="str">
            <v>LED Exterior Canopy HW</v>
          </cell>
          <cell r="H47" t="str">
            <v>S</v>
          </cell>
          <cell r="I47" t="str">
            <v>E</v>
          </cell>
          <cell r="J47" t="e">
            <v>#REF!</v>
          </cell>
          <cell r="K47" t="str">
            <v>T</v>
          </cell>
          <cell r="L47" t="e">
            <v>#REF!</v>
          </cell>
          <cell r="M47" t="str">
            <v>N</v>
          </cell>
          <cell r="N47" t="e">
            <v>#REF!</v>
          </cell>
          <cell r="O47" t="str">
            <v>Exterior Canopy LEDs, Hardwired</v>
          </cell>
          <cell r="P47" t="e">
            <v>#REF!</v>
          </cell>
          <cell r="Q47" t="e">
            <v>#REF!</v>
          </cell>
          <cell r="R47" t="e">
            <v>#REF!</v>
          </cell>
          <cell r="S47" t="e">
            <v>#REF!</v>
          </cell>
          <cell r="T47">
            <v>0</v>
          </cell>
          <cell r="U47">
            <v>0</v>
          </cell>
        </row>
        <row r="48">
          <cell r="B48" t="e">
            <v>#REF!</v>
          </cell>
          <cell r="C48" t="str">
            <v>L4N</v>
          </cell>
          <cell r="D48">
            <v>12</v>
          </cell>
          <cell r="E48" t="e">
            <v>#REF!</v>
          </cell>
          <cell r="F48">
            <v>0.23</v>
          </cell>
          <cell r="G48" t="str">
            <v>LED Ceiling, Hard-Wired</v>
          </cell>
          <cell r="H48" t="str">
            <v>S</v>
          </cell>
          <cell r="I48" t="str">
            <v>E</v>
          </cell>
          <cell r="J48" t="e">
            <v>#REF!</v>
          </cell>
          <cell r="K48" t="str">
            <v>T</v>
          </cell>
          <cell r="L48" t="e">
            <v>#REF!</v>
          </cell>
          <cell r="M48" t="str">
            <v>N</v>
          </cell>
          <cell r="N48" t="e">
            <v>#REF!</v>
          </cell>
          <cell r="O48" t="str">
            <v>Ceiling LEDs, Hardwired</v>
          </cell>
          <cell r="P48" t="e">
            <v>#REF!</v>
          </cell>
          <cell r="Q48" t="e">
            <v>#REF!</v>
          </cell>
          <cell r="R48" t="e">
            <v>#REF!</v>
          </cell>
          <cell r="S48" t="e">
            <v>#REF!</v>
          </cell>
          <cell r="T48">
            <v>0</v>
          </cell>
          <cell r="U48">
            <v>0</v>
          </cell>
        </row>
        <row r="49">
          <cell r="B49" t="e">
            <v>#REF!</v>
          </cell>
          <cell r="C49" t="str">
            <v>L4H</v>
          </cell>
          <cell r="D49">
            <v>12</v>
          </cell>
          <cell r="E49" t="e">
            <v>#REF!</v>
          </cell>
          <cell r="F49">
            <v>0.23</v>
          </cell>
          <cell r="G49" t="str">
            <v>LED High Bay HW</v>
          </cell>
          <cell r="H49" t="str">
            <v>S</v>
          </cell>
          <cell r="I49" t="str">
            <v>E</v>
          </cell>
          <cell r="J49" t="e">
            <v>#REF!</v>
          </cell>
          <cell r="K49" t="str">
            <v>T</v>
          </cell>
          <cell r="L49" t="e">
            <v>#REF!</v>
          </cell>
          <cell r="M49" t="str">
            <v>N</v>
          </cell>
          <cell r="N49" t="e">
            <v>#REF!</v>
          </cell>
          <cell r="O49" t="str">
            <v>High Bay LEDs, Hardwired</v>
          </cell>
          <cell r="P49" t="e">
            <v>#REF!</v>
          </cell>
          <cell r="Q49" t="e">
            <v>#REF!</v>
          </cell>
          <cell r="R49" t="e">
            <v>#REF!</v>
          </cell>
          <cell r="S49" t="e">
            <v>#REF!</v>
          </cell>
          <cell r="T49">
            <v>0</v>
          </cell>
          <cell r="U49">
            <v>0</v>
          </cell>
        </row>
        <row r="50">
          <cell r="B50" t="e">
            <v>#REF!</v>
          </cell>
          <cell r="C50" t="str">
            <v>L4P</v>
          </cell>
          <cell r="D50">
            <v>12</v>
          </cell>
          <cell r="E50" t="e">
            <v>#REF!</v>
          </cell>
          <cell r="F50">
            <v>0.23</v>
          </cell>
          <cell r="G50" t="str">
            <v>LED Pole Light HW</v>
          </cell>
          <cell r="H50" t="str">
            <v>S</v>
          </cell>
          <cell r="I50" t="str">
            <v>E</v>
          </cell>
          <cell r="J50" t="e">
            <v>#REF!</v>
          </cell>
          <cell r="K50" t="str">
            <v>T</v>
          </cell>
          <cell r="L50" t="e">
            <v>#REF!</v>
          </cell>
          <cell r="M50" t="str">
            <v>N</v>
          </cell>
          <cell r="N50" t="e">
            <v>#REF!</v>
          </cell>
          <cell r="O50" t="str">
            <v>Pole Light LEDs, Hardwired</v>
          </cell>
          <cell r="P50" t="e">
            <v>#REF!</v>
          </cell>
          <cell r="Q50" t="e">
            <v>#REF!</v>
          </cell>
          <cell r="R50" t="e">
            <v>#REF!</v>
          </cell>
          <cell r="S50" t="e">
            <v>#REF!</v>
          </cell>
          <cell r="T50">
            <v>0</v>
          </cell>
          <cell r="U50">
            <v>0</v>
          </cell>
        </row>
        <row r="51">
          <cell r="B51" t="e">
            <v>#REF!</v>
          </cell>
          <cell r="C51" t="str">
            <v>L4C</v>
          </cell>
          <cell r="D51">
            <v>12</v>
          </cell>
          <cell r="E51" t="e">
            <v>#REF!</v>
          </cell>
          <cell r="F51">
            <v>0.23</v>
          </cell>
          <cell r="G51" t="str">
            <v>LED Wall Pack HW</v>
          </cell>
          <cell r="H51" t="str">
            <v>S</v>
          </cell>
          <cell r="I51" t="str">
            <v>E</v>
          </cell>
          <cell r="J51" t="e">
            <v>#REF!</v>
          </cell>
          <cell r="K51" t="str">
            <v>T</v>
          </cell>
          <cell r="L51" t="e">
            <v>#REF!</v>
          </cell>
          <cell r="M51" t="str">
            <v>N</v>
          </cell>
          <cell r="N51" t="e">
            <v>#REF!</v>
          </cell>
          <cell r="O51" t="str">
            <v>Wall Pack LEDs, Hardwired</v>
          </cell>
          <cell r="P51" t="e">
            <v>#REF!</v>
          </cell>
          <cell r="Q51" t="e">
            <v>#REF!</v>
          </cell>
          <cell r="R51" t="e">
            <v>#REF!</v>
          </cell>
          <cell r="S51" t="e">
            <v>#REF!</v>
          </cell>
          <cell r="T51">
            <v>0</v>
          </cell>
          <cell r="U51">
            <v>0</v>
          </cell>
        </row>
        <row r="52">
          <cell r="B52" t="e">
            <v>#REF!</v>
          </cell>
          <cell r="C52" t="str">
            <v>L4O</v>
          </cell>
          <cell r="D52">
            <v>12</v>
          </cell>
          <cell r="E52" t="e">
            <v>#REF!</v>
          </cell>
          <cell r="F52">
            <v>0.23</v>
          </cell>
          <cell r="G52" t="str">
            <v>LED Hard-Wired, Other</v>
          </cell>
          <cell r="H52" t="str">
            <v>S</v>
          </cell>
          <cell r="I52" t="str">
            <v>E</v>
          </cell>
          <cell r="J52" t="e">
            <v>#REF!</v>
          </cell>
          <cell r="K52" t="str">
            <v>T</v>
          </cell>
          <cell r="L52" t="e">
            <v>#REF!</v>
          </cell>
          <cell r="M52" t="str">
            <v>N</v>
          </cell>
          <cell r="N52" t="e">
            <v>#REF!</v>
          </cell>
          <cell r="O52" t="str">
            <v>Hardwired LEDs, Other</v>
          </cell>
          <cell r="P52" t="e">
            <v>#REF!</v>
          </cell>
          <cell r="Q52" t="e">
            <v>#REF!</v>
          </cell>
          <cell r="R52" t="e">
            <v>#REF!</v>
          </cell>
          <cell r="S52" t="e">
            <v>#REF!</v>
          </cell>
          <cell r="T52">
            <v>0</v>
          </cell>
          <cell r="U52">
            <v>0</v>
          </cell>
        </row>
        <row r="53">
          <cell r="B53">
            <v>0</v>
          </cell>
          <cell r="C53" t="str">
            <v>Orange cells cover Measure codes no longer in use, but here in case someone imports data from an older version of the form.  Blue rows cover measures for which this table is manually populated.</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B54" t="e">
            <v>#REF!</v>
          </cell>
          <cell r="C54" t="str">
            <v>LFA</v>
          </cell>
          <cell r="D54">
            <v>1</v>
          </cell>
          <cell r="E54" t="e">
            <v>#REF!</v>
          </cell>
          <cell r="F54">
            <v>0.03</v>
          </cell>
          <cell r="G54" t="str">
            <v>CFL Screw In</v>
          </cell>
          <cell r="H54" t="str">
            <v>S</v>
          </cell>
          <cell r="I54" t="str">
            <v>E</v>
          </cell>
          <cell r="J54" t="e">
            <v>#REF!</v>
          </cell>
          <cell r="K54" t="str">
            <v>T</v>
          </cell>
          <cell r="L54" t="e">
            <v>#REF!</v>
          </cell>
          <cell r="M54" t="str">
            <v>N</v>
          </cell>
          <cell r="N54" t="e">
            <v>#REF!</v>
          </cell>
          <cell r="O54" t="str">
            <v>CFL Lamp-Only Retrofits</v>
          </cell>
          <cell r="P54" t="e">
            <v>#REF!</v>
          </cell>
          <cell r="Q54" t="e">
            <v>#REF!</v>
          </cell>
          <cell r="R54" t="e">
            <v>#REF!</v>
          </cell>
          <cell r="S54" t="e">
            <v>#REF!</v>
          </cell>
          <cell r="T54" t="str">
            <v>These are no longer in use, but are left here in case someone imports data from an old project.</v>
          </cell>
          <cell r="U54">
            <v>0</v>
          </cell>
        </row>
        <row r="55">
          <cell r="B55" t="e">
            <v>#REF!</v>
          </cell>
          <cell r="C55" t="str">
            <v>L4B</v>
          </cell>
          <cell r="D55">
            <v>9</v>
          </cell>
          <cell r="E55" t="e">
            <v>#REF!</v>
          </cell>
          <cell r="F55">
            <v>0.17</v>
          </cell>
          <cell r="G55" t="str">
            <v>LED Screw In</v>
          </cell>
          <cell r="H55" t="str">
            <v>S</v>
          </cell>
          <cell r="I55" t="str">
            <v>E</v>
          </cell>
          <cell r="J55" t="e">
            <v>#REF!</v>
          </cell>
          <cell r="K55" t="str">
            <v>T</v>
          </cell>
          <cell r="L55" t="e">
            <v>#REF!</v>
          </cell>
          <cell r="M55" t="str">
            <v>N</v>
          </cell>
          <cell r="N55" t="e">
            <v>#REF!</v>
          </cell>
          <cell r="O55" t="str">
            <v>LED Lamp-Only Retrofits</v>
          </cell>
          <cell r="P55" t="e">
            <v>#REF!</v>
          </cell>
          <cell r="Q55" t="e">
            <v>#REF!</v>
          </cell>
          <cell r="R55" t="e">
            <v>#REF!</v>
          </cell>
          <cell r="S55" t="e">
            <v>#REF!</v>
          </cell>
          <cell r="T55" t="str">
            <v>These are no longer in use, but are left here in case someone imports data from an old project.</v>
          </cell>
          <cell r="U55">
            <v>0</v>
          </cell>
        </row>
        <row r="56">
          <cell r="B56" t="e">
            <v>#REF!</v>
          </cell>
          <cell r="C56" t="str">
            <v>LHA</v>
          </cell>
          <cell r="D56">
            <v>3</v>
          </cell>
          <cell r="E56" t="e">
            <v>#REF!</v>
          </cell>
          <cell r="F56">
            <v>7.0000000000000007E-2</v>
          </cell>
          <cell r="G56" t="str">
            <v>Induction or CC SI</v>
          </cell>
          <cell r="H56" t="str">
            <v>S</v>
          </cell>
          <cell r="I56" t="str">
            <v>E</v>
          </cell>
          <cell r="J56" t="e">
            <v>#REF!</v>
          </cell>
          <cell r="K56" t="str">
            <v>T</v>
          </cell>
          <cell r="L56" t="e">
            <v>#REF!</v>
          </cell>
          <cell r="M56" t="str">
            <v>N</v>
          </cell>
          <cell r="N56" t="e">
            <v>#REF!</v>
          </cell>
          <cell r="O56" t="str">
            <v>CMH Lamp-Only Retrofits</v>
          </cell>
          <cell r="P56" t="e">
            <v>#REF!</v>
          </cell>
          <cell r="Q56" t="e">
            <v>#REF!</v>
          </cell>
          <cell r="R56" t="e">
            <v>#REF!</v>
          </cell>
          <cell r="S56" t="e">
            <v>#REF!</v>
          </cell>
          <cell r="T56" t="str">
            <v>These are no longer in use, but are left here in case someone imports data from an old project.</v>
          </cell>
          <cell r="U56">
            <v>0</v>
          </cell>
        </row>
        <row r="57">
          <cell r="B57" t="e">
            <v>#REF!</v>
          </cell>
          <cell r="C57" t="str">
            <v>LL7</v>
          </cell>
          <cell r="D57">
            <v>3</v>
          </cell>
          <cell r="E57" t="e">
            <v>#REF!</v>
          </cell>
          <cell r="F57">
            <v>7.0000000000000007E-2</v>
          </cell>
          <cell r="G57" t="str">
            <v>T8/T5 Relamp-Only</v>
          </cell>
          <cell r="H57" t="str">
            <v>S</v>
          </cell>
          <cell r="I57" t="str">
            <v>E</v>
          </cell>
          <cell r="J57" t="e">
            <v>#REF!</v>
          </cell>
          <cell r="K57" t="str">
            <v>T</v>
          </cell>
          <cell r="L57" t="e">
            <v>#REF!</v>
          </cell>
          <cell r="M57" t="str">
            <v>N</v>
          </cell>
          <cell r="N57" t="e">
            <v>#REF!</v>
          </cell>
          <cell r="O57" t="str">
            <v>T8/T5 Relamp-Only Retrofits</v>
          </cell>
          <cell r="P57" t="e">
            <v>#REF!</v>
          </cell>
          <cell r="Q57" t="e">
            <v>#REF!</v>
          </cell>
          <cell r="R57" t="e">
            <v>#REF!</v>
          </cell>
          <cell r="S57" t="e">
            <v>#REF!</v>
          </cell>
          <cell r="T57" t="str">
            <v>These are no longer in use, but are left here in case someone imports data from an old project.</v>
          </cell>
          <cell r="U57">
            <v>0</v>
          </cell>
        </row>
        <row r="58">
          <cell r="B58" t="e">
            <v>#REF!</v>
          </cell>
          <cell r="C58" t="str">
            <v>LFW</v>
          </cell>
          <cell r="D58">
            <v>12</v>
          </cell>
          <cell r="E58" t="e">
            <v>#REF!</v>
          </cell>
          <cell r="F58">
            <v>0.23</v>
          </cell>
          <cell r="G58" t="str">
            <v>Fluorescent HW</v>
          </cell>
          <cell r="H58" t="str">
            <v>S</v>
          </cell>
          <cell r="I58" t="str">
            <v>E</v>
          </cell>
          <cell r="J58" t="e">
            <v>#REF!</v>
          </cell>
          <cell r="K58" t="str">
            <v>T</v>
          </cell>
          <cell r="L58" t="e">
            <v>#REF!</v>
          </cell>
          <cell r="M58" t="str">
            <v>N</v>
          </cell>
          <cell r="N58" t="e">
            <v>#REF!</v>
          </cell>
          <cell r="O58" t="str">
            <v>Fluorescent Lighting, Hardwired</v>
          </cell>
          <cell r="P58" t="e">
            <v>#REF!</v>
          </cell>
          <cell r="Q58" t="e">
            <v>#REF!</v>
          </cell>
          <cell r="R58" t="e">
            <v>#REF!</v>
          </cell>
          <cell r="S58" t="e">
            <v>#REF!</v>
          </cell>
          <cell r="T58" t="str">
            <v>These are no longer in use, but are left here in case someone imports data from an old project.</v>
          </cell>
          <cell r="U58">
            <v>0</v>
          </cell>
        </row>
        <row r="59">
          <cell r="B59" t="e">
            <v>#REF!</v>
          </cell>
          <cell r="C59" t="str">
            <v>LFY</v>
          </cell>
          <cell r="D59">
            <v>12</v>
          </cell>
          <cell r="E59" t="e">
            <v>#REF!</v>
          </cell>
          <cell r="F59">
            <v>0.23</v>
          </cell>
          <cell r="G59" t="str">
            <v>CFL Hard-Wired</v>
          </cell>
          <cell r="H59" t="str">
            <v>S</v>
          </cell>
          <cell r="I59" t="str">
            <v>E</v>
          </cell>
          <cell r="J59" t="e">
            <v>#REF!</v>
          </cell>
          <cell r="K59" t="str">
            <v>T</v>
          </cell>
          <cell r="L59" t="e">
            <v>#REF!</v>
          </cell>
          <cell r="M59" t="str">
            <v>N</v>
          </cell>
          <cell r="N59" t="e">
            <v>#REF!</v>
          </cell>
          <cell r="O59" t="str">
            <v>CFL Lighting, Hardwired</v>
          </cell>
          <cell r="P59" t="e">
            <v>#REF!</v>
          </cell>
          <cell r="Q59" t="e">
            <v>#REF!</v>
          </cell>
          <cell r="R59" t="e">
            <v>#REF!</v>
          </cell>
          <cell r="S59" t="e">
            <v>#REF!</v>
          </cell>
          <cell r="T59" t="str">
            <v>These are no longer in use, but are left here in case someone imports data from an old project.</v>
          </cell>
          <cell r="U59">
            <v>0</v>
          </cell>
        </row>
        <row r="60">
          <cell r="B60" t="e">
            <v>#REF!</v>
          </cell>
          <cell r="C60" t="str">
            <v>LL8</v>
          </cell>
          <cell r="D60">
            <v>3</v>
          </cell>
          <cell r="E60" t="e">
            <v>#REF!</v>
          </cell>
          <cell r="F60">
            <v>0.03</v>
          </cell>
          <cell r="G60" t="str">
            <v>HID CMH Lamp-Only</v>
          </cell>
          <cell r="H60" t="str">
            <v>S</v>
          </cell>
          <cell r="I60" t="str">
            <v>E</v>
          </cell>
          <cell r="J60" t="e">
            <v>#REF!</v>
          </cell>
          <cell r="K60" t="str">
            <v>T</v>
          </cell>
          <cell r="L60" t="e">
            <v>#REF!</v>
          </cell>
          <cell r="M60" t="str">
            <v>N</v>
          </cell>
          <cell r="N60" t="e">
            <v>#REF!</v>
          </cell>
          <cell r="O60" t="str">
            <v>CMH Lamp-Only Retrofits</v>
          </cell>
          <cell r="P60" t="e">
            <v>#REF!</v>
          </cell>
          <cell r="Q60" t="e">
            <v>#REF!</v>
          </cell>
          <cell r="R60" t="e">
            <v>#REF!</v>
          </cell>
          <cell r="S60" t="e">
            <v>#REF!</v>
          </cell>
          <cell r="T60" t="str">
            <v>These are no longer in use, but are left here in case someone imports data from an old project.</v>
          </cell>
          <cell r="U60">
            <v>0</v>
          </cell>
        </row>
        <row r="61">
          <cell r="B61">
            <v>0</v>
          </cell>
          <cell r="C61" t="str">
            <v>LNZ</v>
          </cell>
          <cell r="D61">
            <v>12</v>
          </cell>
          <cell r="E61">
            <v>0</v>
          </cell>
          <cell r="F61">
            <v>0.23</v>
          </cell>
          <cell r="G61" t="str">
            <v>Central Lighting Controls</v>
          </cell>
          <cell r="H61" t="str">
            <v>S</v>
          </cell>
          <cell r="I61" t="str">
            <v>E</v>
          </cell>
          <cell r="J61" t="e">
            <v>#REF!</v>
          </cell>
          <cell r="K61" t="str">
            <v>T</v>
          </cell>
          <cell r="L61" t="e">
            <v>#REF!</v>
          </cell>
          <cell r="M61" t="str">
            <v>N</v>
          </cell>
          <cell r="N61">
            <v>0</v>
          </cell>
          <cell r="O61" t="str">
            <v>Central Controls</v>
          </cell>
          <cell r="P61">
            <v>0</v>
          </cell>
          <cell r="Q61">
            <v>0</v>
          </cell>
          <cell r="R61">
            <v>0</v>
          </cell>
          <cell r="S61" t="e">
            <v>#REF!</v>
          </cell>
          <cell r="T61">
            <v>0</v>
          </cell>
          <cell r="U61">
            <v>0</v>
          </cell>
        </row>
        <row r="62">
          <cell r="B62">
            <v>0</v>
          </cell>
          <cell r="C62" t="str">
            <v>LNU</v>
          </cell>
          <cell r="D62">
            <v>12</v>
          </cell>
          <cell r="E62">
            <v>0</v>
          </cell>
          <cell r="F62" t="str">
            <v>not used</v>
          </cell>
          <cell r="G62" t="str">
            <v>Wall &amp; Ceiling Occ Sensors</v>
          </cell>
          <cell r="H62" t="str">
            <v>R</v>
          </cell>
          <cell r="I62" t="str">
            <v>E</v>
          </cell>
          <cell r="J62" t="e">
            <v>#REF!</v>
          </cell>
          <cell r="K62" t="str">
            <v>T</v>
          </cell>
          <cell r="L62" t="e">
            <v>#REF!</v>
          </cell>
          <cell r="M62" t="str">
            <v>N</v>
          </cell>
          <cell r="N62">
            <v>0</v>
          </cell>
          <cell r="O62" t="str">
            <v>Wall &amp; Clg Occ Sensors</v>
          </cell>
          <cell r="P62">
            <v>0</v>
          </cell>
          <cell r="Q62">
            <v>0</v>
          </cell>
          <cell r="R62">
            <v>0</v>
          </cell>
          <cell r="S62" t="e">
            <v>#REF!</v>
          </cell>
          <cell r="T62">
            <v>0</v>
          </cell>
          <cell r="U62">
            <v>0</v>
          </cell>
        </row>
      </sheetData>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EUI Tables"/>
      <sheetName val="EUI_All Data"/>
      <sheetName val="Legend"/>
      <sheetName val="Assembly"/>
      <sheetName val="College"/>
      <sheetName val="Grocery"/>
      <sheetName val="HealthServices"/>
      <sheetName val="Hospital"/>
      <sheetName val="Institution"/>
      <sheetName val="Lab"/>
      <sheetName val="Library"/>
      <sheetName val="Lodging"/>
      <sheetName val="Office"/>
      <sheetName val="Other"/>
      <sheetName val="Restaurant"/>
      <sheetName val="Retail"/>
      <sheetName val="Schools (K-12)"/>
      <sheetName val="Vacant"/>
      <sheetName val="Warehouse"/>
      <sheetName val="References"/>
      <sheetName val="Building_Types"/>
      <sheetName val="Template"/>
    </sheetNames>
    <sheetDataSet>
      <sheetData sheetId="0"/>
      <sheetData sheetId="1"/>
      <sheetData sheetId="2">
        <row r="4">
          <cell r="A4" t="str">
            <v>E</v>
          </cell>
          <cell r="C4" t="str">
            <v>kWh/sf/yr</v>
          </cell>
        </row>
        <row r="5">
          <cell r="A5" t="str">
            <v>G</v>
          </cell>
          <cell r="C5" t="str">
            <v>therm/sf/yr</v>
          </cell>
        </row>
        <row r="6">
          <cell r="A6" t="str">
            <v>EG</v>
          </cell>
          <cell r="C6" t="str">
            <v>kBtu/sf/yr</v>
          </cell>
        </row>
        <row r="7">
          <cell r="A7" t="str">
            <v>GO</v>
          </cell>
        </row>
        <row r="8">
          <cell r="A8" t="str">
            <v>EGO</v>
          </cell>
        </row>
        <row r="9">
          <cell r="A9" t="str">
            <v>All</v>
          </cell>
        </row>
      </sheetData>
      <sheetData sheetId="3">
        <row r="41">
          <cell r="B41" t="str">
            <v>Assembly - All Types</v>
          </cell>
        </row>
        <row r="42">
          <cell r="B42" t="str">
            <v>Total Building Use - All Electric</v>
          </cell>
        </row>
        <row r="43">
          <cell r="B43" t="str">
            <v>Stat</v>
          </cell>
          <cell r="C43" t="str">
            <v>kWh/sf</v>
          </cell>
          <cell r="D43" t="str">
            <v>kBtu/sf</v>
          </cell>
        </row>
        <row r="44">
          <cell r="B44" t="str">
            <v>Average</v>
          </cell>
          <cell r="C44">
            <v>14.19</v>
          </cell>
          <cell r="D44">
            <v>48.43047</v>
          </cell>
        </row>
        <row r="45">
          <cell r="B45" t="str">
            <v>Max</v>
          </cell>
          <cell r="C45">
            <v>15.12</v>
          </cell>
          <cell r="D45">
            <v>51.604559999999992</v>
          </cell>
        </row>
        <row r="46">
          <cell r="B46" t="str">
            <v>Min</v>
          </cell>
          <cell r="C46">
            <v>13.26</v>
          </cell>
          <cell r="D46">
            <v>45.25638</v>
          </cell>
        </row>
        <row r="47">
          <cell r="B47" t="str">
            <v>Median</v>
          </cell>
          <cell r="C47">
            <v>14.19</v>
          </cell>
          <cell r="D47">
            <v>48.43047</v>
          </cell>
        </row>
        <row r="48">
          <cell r="B48" t="str">
            <v># of Studies</v>
          </cell>
          <cell r="C48">
            <v>2</v>
          </cell>
          <cell r="D48">
            <v>2</v>
          </cell>
        </row>
        <row r="49">
          <cell r="B49" t="str">
            <v>Total Building Use - Gas Heating</v>
          </cell>
        </row>
        <row r="50">
          <cell r="B50" t="str">
            <v>Stat</v>
          </cell>
          <cell r="C50" t="str">
            <v>kBtu/sf</v>
          </cell>
        </row>
        <row r="51">
          <cell r="B51" t="str">
            <v>Average</v>
          </cell>
          <cell r="C51">
            <v>60.66</v>
          </cell>
        </row>
        <row r="52">
          <cell r="B52" t="str">
            <v>Max</v>
          </cell>
          <cell r="C52">
            <v>65.14</v>
          </cell>
        </row>
        <row r="53">
          <cell r="B53" t="str">
            <v>Min</v>
          </cell>
          <cell r="C53">
            <v>56.18</v>
          </cell>
        </row>
        <row r="54">
          <cell r="B54" t="str">
            <v>Median</v>
          </cell>
          <cell r="C54">
            <v>60.66</v>
          </cell>
        </row>
        <row r="55">
          <cell r="B55" t="str">
            <v># of Studies</v>
          </cell>
          <cell r="C55">
            <v>2</v>
          </cell>
        </row>
        <row r="56">
          <cell r="B56" t="str">
            <v>Total Building Use - Unknown Heating</v>
          </cell>
        </row>
        <row r="57">
          <cell r="B57" t="str">
            <v>Stat</v>
          </cell>
          <cell r="C57" t="str">
            <v>kBtu/sf</v>
          </cell>
        </row>
        <row r="58">
          <cell r="B58" t="str">
            <v>Average</v>
          </cell>
          <cell r="C58">
            <v>75.743650000000002</v>
          </cell>
        </row>
        <row r="59">
          <cell r="B59" t="str">
            <v>Max</v>
          </cell>
          <cell r="C59">
            <v>76.285600000000002</v>
          </cell>
        </row>
        <row r="60">
          <cell r="B60" t="str">
            <v>Min</v>
          </cell>
          <cell r="C60">
            <v>75.201700000000002</v>
          </cell>
        </row>
        <row r="61">
          <cell r="B61" t="str">
            <v>Median</v>
          </cell>
          <cell r="C61">
            <v>75.743650000000002</v>
          </cell>
        </row>
        <row r="62">
          <cell r="B62" t="str">
            <v># of Studies</v>
          </cell>
          <cell r="C62">
            <v>2</v>
          </cell>
        </row>
        <row r="63">
          <cell r="B63" t="str">
            <v>Gas Use - Gas Heating</v>
          </cell>
        </row>
        <row r="64">
          <cell r="B64" t="str">
            <v>Stat</v>
          </cell>
          <cell r="C64" t="str">
            <v>therm/sf</v>
          </cell>
          <cell r="D64" t="str">
            <v>kBtu/sf</v>
          </cell>
        </row>
        <row r="65">
          <cell r="B65" t="str">
            <v>Average</v>
          </cell>
          <cell r="C65">
            <v>0.38519999999999993</v>
          </cell>
          <cell r="D65">
            <v>38.519999999999996</v>
          </cell>
        </row>
        <row r="66">
          <cell r="B66" t="str">
            <v>Max</v>
          </cell>
          <cell r="C66">
            <v>0.5</v>
          </cell>
          <cell r="D66">
            <v>50</v>
          </cell>
        </row>
        <row r="67">
          <cell r="B67" t="str">
            <v>Min</v>
          </cell>
          <cell r="C67">
            <v>0.2</v>
          </cell>
          <cell r="D67">
            <v>20</v>
          </cell>
        </row>
        <row r="68">
          <cell r="B68" t="str">
            <v>Median</v>
          </cell>
          <cell r="C68">
            <v>0.38200000000000001</v>
          </cell>
          <cell r="D68">
            <v>38.200000000000003</v>
          </cell>
        </row>
        <row r="69">
          <cell r="B69" t="str">
            <v># of Studies</v>
          </cell>
          <cell r="C69">
            <v>10</v>
          </cell>
          <cell r="D69">
            <v>10</v>
          </cell>
        </row>
        <row r="70">
          <cell r="B70" t="str">
            <v>Electrical Use - No Heating</v>
          </cell>
        </row>
        <row r="71">
          <cell r="B71" t="str">
            <v>Stat</v>
          </cell>
          <cell r="C71" t="str">
            <v>kWh/sf</v>
          </cell>
          <cell r="D71" t="str">
            <v>kBtu/sf</v>
          </cell>
        </row>
        <row r="72">
          <cell r="B72" t="str">
            <v>Average</v>
          </cell>
          <cell r="C72">
            <v>5.8449999999999998</v>
          </cell>
          <cell r="D72">
            <v>19.948984999999997</v>
          </cell>
        </row>
        <row r="73">
          <cell r="B73" t="str">
            <v>Max</v>
          </cell>
          <cell r="C73">
            <v>5.89</v>
          </cell>
          <cell r="D73">
            <v>20.102569999999996</v>
          </cell>
        </row>
        <row r="74">
          <cell r="B74" t="str">
            <v>Min</v>
          </cell>
          <cell r="C74">
            <v>5.8</v>
          </cell>
          <cell r="D74">
            <v>19.795399999999997</v>
          </cell>
        </row>
        <row r="75">
          <cell r="B75" t="str">
            <v>Median</v>
          </cell>
          <cell r="C75">
            <v>5.8449999999999998</v>
          </cell>
          <cell r="D75">
            <v>19.948984999999997</v>
          </cell>
        </row>
        <row r="76">
          <cell r="B76" t="str">
            <v># of Studies</v>
          </cell>
          <cell r="C76">
            <v>2</v>
          </cell>
          <cell r="D76">
            <v>2</v>
          </cell>
        </row>
      </sheetData>
      <sheetData sheetId="4">
        <row r="22">
          <cell r="B22" t="str">
            <v>College</v>
          </cell>
        </row>
        <row r="23">
          <cell r="B23" t="str">
            <v>Total Building Use - All Electric</v>
          </cell>
        </row>
        <row r="24">
          <cell r="B24" t="str">
            <v>Stat</v>
          </cell>
          <cell r="C24" t="str">
            <v>kWh/sf</v>
          </cell>
          <cell r="D24" t="str">
            <v>kBtu/sf</v>
          </cell>
        </row>
        <row r="25">
          <cell r="B25" t="str">
            <v>Average</v>
          </cell>
          <cell r="C25">
            <v>25.48</v>
          </cell>
          <cell r="D25">
            <v>86.963239999999999</v>
          </cell>
        </row>
        <row r="26">
          <cell r="B26" t="str">
            <v>Max</v>
          </cell>
          <cell r="C26">
            <v>28.04</v>
          </cell>
          <cell r="D26">
            <v>95.700519999999997</v>
          </cell>
        </row>
        <row r="27">
          <cell r="B27" t="str">
            <v>Min</v>
          </cell>
          <cell r="C27">
            <v>22.92</v>
          </cell>
          <cell r="D27">
            <v>78.225960000000001</v>
          </cell>
        </row>
        <row r="28">
          <cell r="B28" t="str">
            <v>Median</v>
          </cell>
          <cell r="C28">
            <v>25.48</v>
          </cell>
          <cell r="D28">
            <v>86.963239999999999</v>
          </cell>
        </row>
        <row r="29">
          <cell r="B29" t="str">
            <v># of Studies</v>
          </cell>
          <cell r="C29">
            <v>2</v>
          </cell>
          <cell r="D29">
            <v>2</v>
          </cell>
        </row>
        <row r="30">
          <cell r="B30" t="str">
            <v>Total Building Use - Gas Heating</v>
          </cell>
        </row>
        <row r="31">
          <cell r="B31" t="str">
            <v>Stat</v>
          </cell>
          <cell r="C31" t="str">
            <v>kBtu/sf</v>
          </cell>
        </row>
        <row r="32">
          <cell r="B32" t="str">
            <v>Average</v>
          </cell>
          <cell r="C32">
            <v>100.32</v>
          </cell>
        </row>
        <row r="33">
          <cell r="B33" t="str">
            <v>Max</v>
          </cell>
          <cell r="C33">
            <v>110.86</v>
          </cell>
        </row>
        <row r="34">
          <cell r="B34" t="str">
            <v>Min</v>
          </cell>
          <cell r="C34">
            <v>89.78</v>
          </cell>
        </row>
        <row r="35">
          <cell r="B35" t="str">
            <v>Median</v>
          </cell>
          <cell r="C35">
            <v>100.32</v>
          </cell>
        </row>
        <row r="36">
          <cell r="B36" t="str">
            <v># of Studies</v>
          </cell>
          <cell r="C36">
            <v>2</v>
          </cell>
        </row>
        <row r="37">
          <cell r="B37" t="str">
            <v>Gas Use - Gas Heating</v>
          </cell>
        </row>
        <row r="38">
          <cell r="B38" t="str">
            <v>Stat</v>
          </cell>
          <cell r="C38" t="str">
            <v>therm/sf</v>
          </cell>
          <cell r="D38" t="str">
            <v>kBtu/sf</v>
          </cell>
        </row>
        <row r="39">
          <cell r="B39" t="str">
            <v>Average</v>
          </cell>
          <cell r="C39">
            <v>0.72599999999999998</v>
          </cell>
          <cell r="D39">
            <v>72.599999999999994</v>
          </cell>
        </row>
        <row r="40">
          <cell r="B40" t="str">
            <v>Max</v>
          </cell>
          <cell r="C40">
            <v>0.72599999999999998</v>
          </cell>
          <cell r="D40">
            <v>72.599999999999994</v>
          </cell>
        </row>
        <row r="41">
          <cell r="B41" t="str">
            <v>Min</v>
          </cell>
          <cell r="C41">
            <v>0.72599999999999998</v>
          </cell>
          <cell r="D41">
            <v>72.599999999999994</v>
          </cell>
        </row>
        <row r="42">
          <cell r="B42" t="str">
            <v>Median</v>
          </cell>
          <cell r="C42">
            <v>0.72599999999999998</v>
          </cell>
          <cell r="D42">
            <v>72.599999999999994</v>
          </cell>
        </row>
        <row r="43">
          <cell r="B43" t="str">
            <v># of Studies</v>
          </cell>
          <cell r="C43">
            <v>1</v>
          </cell>
          <cell r="D43">
            <v>1</v>
          </cell>
        </row>
        <row r="44">
          <cell r="B44" t="str">
            <v>Electrical Use - No Heating</v>
          </cell>
        </row>
        <row r="45">
          <cell r="B45" t="str">
            <v>Stat</v>
          </cell>
          <cell r="C45" t="str">
            <v>kWh/sf</v>
          </cell>
          <cell r="D45" t="str">
            <v>kBtu/sf</v>
          </cell>
        </row>
        <row r="46">
          <cell r="B46" t="str">
            <v>Average</v>
          </cell>
          <cell r="C46">
            <v>16.369999999999997</v>
          </cell>
          <cell r="D46">
            <v>55.870809999999992</v>
          </cell>
        </row>
        <row r="47">
          <cell r="B47" t="str">
            <v>Max</v>
          </cell>
          <cell r="C47">
            <v>17.7</v>
          </cell>
          <cell r="D47">
            <v>60.410099999999993</v>
          </cell>
        </row>
        <row r="48">
          <cell r="B48" t="str">
            <v>Min</v>
          </cell>
          <cell r="C48">
            <v>15.04</v>
          </cell>
          <cell r="D48">
            <v>51.331519999999998</v>
          </cell>
        </row>
        <row r="49">
          <cell r="B49" t="str">
            <v>Median</v>
          </cell>
          <cell r="C49">
            <v>16.369999999999997</v>
          </cell>
          <cell r="D49">
            <v>55.870809999999992</v>
          </cell>
        </row>
        <row r="50">
          <cell r="B50" t="str">
            <v># of Studies</v>
          </cell>
          <cell r="C50">
            <v>2</v>
          </cell>
          <cell r="D50">
            <v>2</v>
          </cell>
        </row>
      </sheetData>
      <sheetData sheetId="5">
        <row r="38">
          <cell r="C38">
            <v>0</v>
          </cell>
          <cell r="D38">
            <v>0</v>
          </cell>
        </row>
        <row r="47">
          <cell r="B47" t="str">
            <v>Grocery</v>
          </cell>
        </row>
        <row r="48">
          <cell r="B48" t="str">
            <v>Total Building Use - All Electric</v>
          </cell>
        </row>
        <row r="49">
          <cell r="B49" t="str">
            <v>Stat</v>
          </cell>
          <cell r="C49" t="str">
            <v>kWh/sf</v>
          </cell>
          <cell r="D49" t="str">
            <v>kBtu/sf</v>
          </cell>
        </row>
        <row r="50">
          <cell r="B50" t="str">
            <v>Average</v>
          </cell>
          <cell r="C50">
            <v>65.552499999999995</v>
          </cell>
          <cell r="D50">
            <v>223.7306825</v>
          </cell>
        </row>
        <row r="51">
          <cell r="B51" t="str">
            <v>Max</v>
          </cell>
          <cell r="C51">
            <v>71.349999999999994</v>
          </cell>
          <cell r="D51">
            <v>243.51754999999997</v>
          </cell>
        </row>
        <row r="52">
          <cell r="B52" t="str">
            <v>Min</v>
          </cell>
          <cell r="C52">
            <v>54.2</v>
          </cell>
          <cell r="D52">
            <v>184.9846</v>
          </cell>
        </row>
        <row r="53">
          <cell r="B53" t="str">
            <v>Median</v>
          </cell>
          <cell r="C53">
            <v>68.33</v>
          </cell>
          <cell r="D53">
            <v>233.21028999999999</v>
          </cell>
        </row>
        <row r="54">
          <cell r="B54" t="str">
            <v># of Studies</v>
          </cell>
          <cell r="C54">
            <v>4</v>
          </cell>
          <cell r="D54">
            <v>4</v>
          </cell>
        </row>
        <row r="55">
          <cell r="B55" t="str">
            <v>Total Building Use - Gas Heating</v>
          </cell>
        </row>
        <row r="56">
          <cell r="B56" t="str">
            <v>Stat</v>
          </cell>
          <cell r="C56" t="str">
            <v>kBtu/sf</v>
          </cell>
        </row>
        <row r="57">
          <cell r="B57" t="str">
            <v>Average</v>
          </cell>
          <cell r="C57">
            <v>245.61500000000001</v>
          </cell>
        </row>
        <row r="58">
          <cell r="B58" t="str">
            <v>Max</v>
          </cell>
          <cell r="C58">
            <v>248.36</v>
          </cell>
        </row>
        <row r="59">
          <cell r="B59" t="str">
            <v>Min</v>
          </cell>
          <cell r="C59">
            <v>242.87</v>
          </cell>
        </row>
        <row r="60">
          <cell r="B60" t="str">
            <v>Median</v>
          </cell>
          <cell r="C60">
            <v>245.61500000000001</v>
          </cell>
        </row>
        <row r="61">
          <cell r="B61" t="str">
            <v># of Studies</v>
          </cell>
          <cell r="C61">
            <v>2</v>
          </cell>
        </row>
        <row r="63">
          <cell r="B63" t="str">
            <v>Stat</v>
          </cell>
          <cell r="C63" t="str">
            <v>kBtu/sf</v>
          </cell>
        </row>
        <row r="64">
          <cell r="B64" t="str">
            <v>Average</v>
          </cell>
          <cell r="C64">
            <v>197.68334999999996</v>
          </cell>
        </row>
        <row r="65">
          <cell r="B65" t="str">
            <v>Max</v>
          </cell>
          <cell r="C65">
            <v>198.23699999999999</v>
          </cell>
        </row>
        <row r="66">
          <cell r="B66" t="str">
            <v>Min</v>
          </cell>
          <cell r="C66">
            <v>197.12969999999996</v>
          </cell>
        </row>
        <row r="67">
          <cell r="B67" t="str">
            <v>Median</v>
          </cell>
          <cell r="C67">
            <v>197.68334999999996</v>
          </cell>
        </row>
        <row r="68">
          <cell r="B68" t="str">
            <v># of Studies</v>
          </cell>
          <cell r="C68">
            <v>2</v>
          </cell>
        </row>
        <row r="69">
          <cell r="B69" t="str">
            <v>Gas Use - Gas Heating</v>
          </cell>
        </row>
        <row r="70">
          <cell r="B70" t="str">
            <v>Stat</v>
          </cell>
          <cell r="C70" t="str">
            <v>therm/sf</v>
          </cell>
          <cell r="D70" t="str">
            <v>kBtu/sf</v>
          </cell>
        </row>
        <row r="71">
          <cell r="B71" t="str">
            <v>Average</v>
          </cell>
          <cell r="C71">
            <v>0.38271428571428573</v>
          </cell>
          <cell r="D71">
            <v>38.271428571428565</v>
          </cell>
        </row>
        <row r="72">
          <cell r="B72" t="str">
            <v>Max</v>
          </cell>
          <cell r="C72">
            <v>0.73</v>
          </cell>
          <cell r="D72">
            <v>73</v>
          </cell>
        </row>
        <row r="73">
          <cell r="B73" t="str">
            <v>Min</v>
          </cell>
          <cell r="C73">
            <v>0.26</v>
          </cell>
          <cell r="D73">
            <v>26</v>
          </cell>
        </row>
        <row r="74">
          <cell r="B74" t="str">
            <v>Median</v>
          </cell>
          <cell r="C74">
            <v>0.33799999999999997</v>
          </cell>
          <cell r="D74">
            <v>33.799999999999997</v>
          </cell>
        </row>
        <row r="75">
          <cell r="B75" t="str">
            <v># of Studies</v>
          </cell>
          <cell r="C75">
            <v>7</v>
          </cell>
          <cell r="D75">
            <v>7</v>
          </cell>
        </row>
        <row r="76">
          <cell r="B76" t="str">
            <v>Electrical Use - No Heating</v>
          </cell>
        </row>
        <row r="77">
          <cell r="B77" t="str">
            <v>Stat</v>
          </cell>
          <cell r="C77" t="str">
            <v>kWh/sf</v>
          </cell>
          <cell r="D77" t="str">
            <v>kBtu/sf</v>
          </cell>
        </row>
        <row r="78">
          <cell r="B78" t="str">
            <v>Average</v>
          </cell>
          <cell r="C78">
            <v>61.057499999999997</v>
          </cell>
          <cell r="D78">
            <v>208.38924749999998</v>
          </cell>
        </row>
        <row r="79">
          <cell r="B79" t="str">
            <v>Max</v>
          </cell>
          <cell r="C79">
            <v>68.099999999999994</v>
          </cell>
          <cell r="D79">
            <v>232.42529999999996</v>
          </cell>
        </row>
        <row r="80">
          <cell r="B80" t="str">
            <v>Min</v>
          </cell>
          <cell r="C80">
            <v>46.2</v>
          </cell>
          <cell r="D80">
            <v>157.6806</v>
          </cell>
        </row>
        <row r="81">
          <cell r="B81" t="str">
            <v>Median</v>
          </cell>
          <cell r="C81">
            <v>64.965000000000003</v>
          </cell>
          <cell r="D81">
            <v>221.72554500000001</v>
          </cell>
        </row>
        <row r="82">
          <cell r="B82" t="str">
            <v># of Studies</v>
          </cell>
          <cell r="C82">
            <v>4</v>
          </cell>
          <cell r="D82">
            <v>4</v>
          </cell>
        </row>
        <row r="85">
          <cell r="B85" t="str">
            <v>Grocery - PSE Actual Billing Data, 2006 (Ref. 22)</v>
          </cell>
        </row>
        <row r="86">
          <cell r="B86" t="str">
            <v>Total Building Use - Gas Heating</v>
          </cell>
        </row>
        <row r="87">
          <cell r="B87" t="str">
            <v>Stat</v>
          </cell>
          <cell r="C87" t="str">
            <v>kBtu/sf</v>
          </cell>
        </row>
        <row r="88">
          <cell r="B88" t="str">
            <v>Average</v>
          </cell>
          <cell r="C88">
            <v>247.39681783714414</v>
          </cell>
        </row>
        <row r="89">
          <cell r="B89" t="str">
            <v>Max</v>
          </cell>
          <cell r="C89">
            <v>438.69371134693876</v>
          </cell>
        </row>
        <row r="90">
          <cell r="B90" t="str">
            <v>Min</v>
          </cell>
          <cell r="C90">
            <v>150.95383988413548</v>
          </cell>
        </row>
        <row r="91">
          <cell r="B91" t="str">
            <v>Median</v>
          </cell>
          <cell r="C91">
            <v>228.05535326160108</v>
          </cell>
        </row>
        <row r="92">
          <cell r="B92" t="str">
            <v># of Buildings</v>
          </cell>
          <cell r="C92">
            <v>68</v>
          </cell>
        </row>
        <row r="93">
          <cell r="B93" t="str">
            <v>Gas Use - Gas Heating</v>
          </cell>
        </row>
        <row r="94">
          <cell r="B94" t="str">
            <v>Stat</v>
          </cell>
          <cell r="C94" t="str">
            <v>therm/sf</v>
          </cell>
          <cell r="D94" t="str">
            <v>kBtu/sf</v>
          </cell>
        </row>
        <row r="95">
          <cell r="B95" t="str">
            <v>Average</v>
          </cell>
          <cell r="C95">
            <v>0.72592563101974827</v>
          </cell>
          <cell r="D95">
            <v>72.592563101974832</v>
          </cell>
        </row>
        <row r="96">
          <cell r="B96" t="str">
            <v>Max</v>
          </cell>
          <cell r="C96">
            <v>2.3505880767346938</v>
          </cell>
          <cell r="D96">
            <v>235.05880767346937</v>
          </cell>
        </row>
        <row r="97">
          <cell r="B97" t="str">
            <v>Min</v>
          </cell>
          <cell r="C97">
            <v>8.6452762923351162E-2</v>
          </cell>
          <cell r="D97">
            <v>8.645276292335117</v>
          </cell>
        </row>
        <row r="98">
          <cell r="B98" t="str">
            <v>Median</v>
          </cell>
          <cell r="C98">
            <v>0.62840660991794217</v>
          </cell>
          <cell r="D98">
            <v>62.840660991794216</v>
          </cell>
        </row>
        <row r="99">
          <cell r="B99" t="str">
            <v># of Buildings</v>
          </cell>
          <cell r="C99">
            <v>68</v>
          </cell>
          <cell r="D99">
            <v>68</v>
          </cell>
        </row>
        <row r="100">
          <cell r="B100" t="str">
            <v>Electrical Use - No Heating</v>
          </cell>
        </row>
        <row r="101">
          <cell r="B101" t="str">
            <v>Stat</v>
          </cell>
          <cell r="C101" t="str">
            <v>kWh/sf</v>
          </cell>
          <cell r="D101" t="str">
            <v>kBtu/sf</v>
          </cell>
        </row>
        <row r="102">
          <cell r="B102" t="str">
            <v>Average</v>
          </cell>
          <cell r="C102">
            <v>51.217185682733451</v>
          </cell>
          <cell r="D102">
            <v>174.80425473516925</v>
          </cell>
        </row>
        <row r="103">
          <cell r="B103" t="str">
            <v>Max</v>
          </cell>
          <cell r="C103">
            <v>78.577074699282321</v>
          </cell>
          <cell r="D103">
            <v>268.18355594865056</v>
          </cell>
        </row>
        <row r="104">
          <cell r="B104" t="str">
            <v>Min</v>
          </cell>
          <cell r="C104">
            <v>36.101822796492847</v>
          </cell>
          <cell r="D104">
            <v>123.21552120443008</v>
          </cell>
        </row>
        <row r="105">
          <cell r="B105" t="str">
            <v>Median</v>
          </cell>
          <cell r="C105">
            <v>49.798366887207038</v>
          </cell>
          <cell r="D105">
            <v>169.9618261860376</v>
          </cell>
        </row>
        <row r="106">
          <cell r="B106" t="str">
            <v># of Buildings</v>
          </cell>
          <cell r="C106">
            <v>68</v>
          </cell>
          <cell r="D106">
            <v>68</v>
          </cell>
        </row>
      </sheetData>
      <sheetData sheetId="6">
        <row r="37">
          <cell r="B37" t="str">
            <v>Health Services - Medical Clinic</v>
          </cell>
        </row>
        <row r="38">
          <cell r="B38" t="str">
            <v>Total Building Use - All Electric</v>
          </cell>
        </row>
        <row r="39">
          <cell r="B39" t="str">
            <v>Stat</v>
          </cell>
          <cell r="C39" t="str">
            <v>kWh/sf</v>
          </cell>
          <cell r="D39" t="str">
            <v>kBtu/sf</v>
          </cell>
        </row>
        <row r="40">
          <cell r="B40" t="str">
            <v>Average</v>
          </cell>
          <cell r="C40">
            <v>25.105</v>
          </cell>
          <cell r="D40">
            <v>85.683364999999995</v>
          </cell>
        </row>
        <row r="41">
          <cell r="B41" t="str">
            <v>Max</v>
          </cell>
          <cell r="C41">
            <v>31.02</v>
          </cell>
          <cell r="D41">
            <v>105.87125999999999</v>
          </cell>
        </row>
        <row r="42">
          <cell r="B42" t="str">
            <v>Min</v>
          </cell>
          <cell r="C42">
            <v>19.190000000000001</v>
          </cell>
          <cell r="D42">
            <v>65.495469999999997</v>
          </cell>
        </row>
        <row r="43">
          <cell r="B43" t="str">
            <v>Median</v>
          </cell>
          <cell r="C43">
            <v>25.105</v>
          </cell>
          <cell r="D43">
            <v>85.683364999999995</v>
          </cell>
        </row>
        <row r="44">
          <cell r="B44" t="str">
            <v># of Studies</v>
          </cell>
          <cell r="C44">
            <v>2</v>
          </cell>
          <cell r="D44">
            <v>2</v>
          </cell>
        </row>
        <row r="45">
          <cell r="B45" t="str">
            <v>Total Building Use - Gas Heating</v>
          </cell>
        </row>
        <row r="46">
          <cell r="B46" t="str">
            <v>Stat</v>
          </cell>
          <cell r="C46" t="str">
            <v>kBtu/sf</v>
          </cell>
        </row>
        <row r="47">
          <cell r="B47" t="str">
            <v>Average</v>
          </cell>
          <cell r="C47">
            <v>96.724999999999994</v>
          </cell>
        </row>
        <row r="48">
          <cell r="B48" t="str">
            <v>Max</v>
          </cell>
          <cell r="C48">
            <v>122.35</v>
          </cell>
        </row>
        <row r="49">
          <cell r="B49" t="str">
            <v>Min</v>
          </cell>
          <cell r="C49">
            <v>71.099999999999994</v>
          </cell>
        </row>
        <row r="50">
          <cell r="B50" t="str">
            <v>Median</v>
          </cell>
          <cell r="C50">
            <v>96.724999999999994</v>
          </cell>
        </row>
        <row r="51">
          <cell r="B51" t="str">
            <v># of Studies</v>
          </cell>
          <cell r="C51">
            <v>2</v>
          </cell>
        </row>
        <row r="52">
          <cell r="B52" t="str">
            <v>Electrical Use - No Heating</v>
          </cell>
        </row>
        <row r="53">
          <cell r="B53" t="str">
            <v>Stat</v>
          </cell>
          <cell r="C53" t="str">
            <v>kWh/sf</v>
          </cell>
          <cell r="D53" t="str">
            <v>kBtu/sf</v>
          </cell>
        </row>
        <row r="54">
          <cell r="B54" t="str">
            <v>Average</v>
          </cell>
          <cell r="C54">
            <v>17.38</v>
          </cell>
          <cell r="D54">
            <v>59.317939999999993</v>
          </cell>
        </row>
        <row r="55">
          <cell r="B55" t="str">
            <v>Max</v>
          </cell>
          <cell r="C55">
            <v>19.809999999999999</v>
          </cell>
          <cell r="D55">
            <v>67.611529999999988</v>
          </cell>
        </row>
        <row r="56">
          <cell r="B56" t="str">
            <v>Min</v>
          </cell>
          <cell r="C56">
            <v>14.95</v>
          </cell>
          <cell r="D56">
            <v>51.024349999999991</v>
          </cell>
        </row>
        <row r="57">
          <cell r="B57" t="str">
            <v>Median</v>
          </cell>
          <cell r="C57">
            <v>17.38</v>
          </cell>
          <cell r="D57">
            <v>59.317939999999993</v>
          </cell>
        </row>
        <row r="58">
          <cell r="B58" t="str">
            <v># of Studies</v>
          </cell>
          <cell r="C58">
            <v>2</v>
          </cell>
          <cell r="D58">
            <v>2</v>
          </cell>
        </row>
        <row r="61">
          <cell r="B61" t="str">
            <v>Health Services - Nursing Home (Includes Retirement Center)</v>
          </cell>
        </row>
        <row r="63">
          <cell r="B63" t="str">
            <v>Stat</v>
          </cell>
          <cell r="C63" t="str">
            <v>kBtu/sf</v>
          </cell>
        </row>
        <row r="64">
          <cell r="B64" t="str">
            <v>Average</v>
          </cell>
          <cell r="C64">
            <v>133.28555</v>
          </cell>
        </row>
        <row r="65">
          <cell r="B65" t="str">
            <v>Max</v>
          </cell>
          <cell r="C65">
            <v>133.74799999999999</v>
          </cell>
        </row>
        <row r="66">
          <cell r="B66" t="str">
            <v>Min</v>
          </cell>
          <cell r="C66">
            <v>132.82310000000001</v>
          </cell>
        </row>
        <row r="67">
          <cell r="B67" t="str">
            <v>Median</v>
          </cell>
          <cell r="C67">
            <v>133.28555</v>
          </cell>
        </row>
        <row r="68">
          <cell r="B68" t="str">
            <v># of Studies</v>
          </cell>
          <cell r="C68">
            <v>2</v>
          </cell>
        </row>
        <row r="69">
          <cell r="B69" t="str">
            <v>Gas Use - Gas Heating</v>
          </cell>
        </row>
        <row r="70">
          <cell r="B70" t="str">
            <v>Stat</v>
          </cell>
          <cell r="C70" t="str">
            <v>therm/sf</v>
          </cell>
          <cell r="D70" t="str">
            <v>kBtu/sf</v>
          </cell>
        </row>
        <row r="71">
          <cell r="B71" t="str">
            <v>Average</v>
          </cell>
          <cell r="C71">
            <v>0.49585714285714289</v>
          </cell>
          <cell r="D71">
            <v>49.585714285714282</v>
          </cell>
        </row>
        <row r="72">
          <cell r="B72" t="str">
            <v>Max</v>
          </cell>
          <cell r="C72">
            <v>0.8590000000000001</v>
          </cell>
          <cell r="D72">
            <v>85.9</v>
          </cell>
        </row>
        <row r="73">
          <cell r="B73" t="str">
            <v>Min</v>
          </cell>
          <cell r="C73">
            <v>0.16500000000000001</v>
          </cell>
          <cell r="D73">
            <v>16.5</v>
          </cell>
        </row>
        <row r="74">
          <cell r="B74" t="str">
            <v>Median</v>
          </cell>
          <cell r="C74">
            <v>0.37200000000000005</v>
          </cell>
          <cell r="D74">
            <v>37.200000000000003</v>
          </cell>
        </row>
        <row r="75">
          <cell r="B75" t="str">
            <v># of Studies</v>
          </cell>
          <cell r="C75">
            <v>7</v>
          </cell>
          <cell r="D75">
            <v>7</v>
          </cell>
        </row>
        <row r="78">
          <cell r="B78" t="str">
            <v>Health Services - Uncategorized</v>
          </cell>
        </row>
        <row r="79">
          <cell r="B79" t="str">
            <v>Gas Use - Gas Heating</v>
          </cell>
        </row>
        <row r="80">
          <cell r="B80" t="str">
            <v>Stat</v>
          </cell>
          <cell r="C80" t="str">
            <v>therm/sf</v>
          </cell>
          <cell r="D80" t="str">
            <v>kBtu/sf</v>
          </cell>
        </row>
        <row r="81">
          <cell r="B81" t="str">
            <v>Average</v>
          </cell>
          <cell r="C81">
            <v>0.38</v>
          </cell>
          <cell r="D81">
            <v>38</v>
          </cell>
        </row>
        <row r="82">
          <cell r="B82" t="str">
            <v>Max</v>
          </cell>
          <cell r="C82">
            <v>0.38</v>
          </cell>
          <cell r="D82">
            <v>38</v>
          </cell>
        </row>
        <row r="83">
          <cell r="B83" t="str">
            <v>Min</v>
          </cell>
          <cell r="C83">
            <v>0.38</v>
          </cell>
          <cell r="D83">
            <v>38</v>
          </cell>
        </row>
        <row r="84">
          <cell r="B84" t="str">
            <v>Median</v>
          </cell>
          <cell r="C84">
            <v>0.38</v>
          </cell>
          <cell r="D84">
            <v>38</v>
          </cell>
        </row>
        <row r="85">
          <cell r="B85" t="str">
            <v># of Studies</v>
          </cell>
          <cell r="C85">
            <v>1</v>
          </cell>
          <cell r="D85">
            <v>1</v>
          </cell>
        </row>
      </sheetData>
      <sheetData sheetId="7">
        <row r="40">
          <cell r="B40" t="str">
            <v>Hospital</v>
          </cell>
        </row>
        <row r="41">
          <cell r="B41" t="str">
            <v>Total Building Use - All Electric</v>
          </cell>
        </row>
        <row r="42">
          <cell r="B42" t="str">
            <v>Stat</v>
          </cell>
          <cell r="C42" t="str">
            <v>kWh/sf</v>
          </cell>
          <cell r="D42" t="str">
            <v>kBtu/sf</v>
          </cell>
        </row>
        <row r="43">
          <cell r="B43" t="str">
            <v>Average</v>
          </cell>
          <cell r="C43">
            <v>58.037499999999994</v>
          </cell>
          <cell r="D43">
            <v>198.0819875</v>
          </cell>
        </row>
        <row r="44">
          <cell r="B44" t="str">
            <v>Max</v>
          </cell>
          <cell r="C44">
            <v>76.95</v>
          </cell>
          <cell r="D44">
            <v>262.63035000000002</v>
          </cell>
        </row>
        <row r="45">
          <cell r="B45" t="str">
            <v>Min</v>
          </cell>
          <cell r="C45">
            <v>41.2</v>
          </cell>
          <cell r="D45">
            <v>140.6156</v>
          </cell>
        </row>
        <row r="46">
          <cell r="B46" t="str">
            <v>Median</v>
          </cell>
          <cell r="C46">
            <v>57</v>
          </cell>
          <cell r="D46">
            <v>194.541</v>
          </cell>
        </row>
        <row r="47">
          <cell r="B47" t="str">
            <v># of Studies</v>
          </cell>
          <cell r="C47">
            <v>4</v>
          </cell>
          <cell r="D47">
            <v>4</v>
          </cell>
        </row>
        <row r="48">
          <cell r="B48" t="str">
            <v>Total Building Use - Gas Heating</v>
          </cell>
        </row>
        <row r="49">
          <cell r="B49" t="str">
            <v>Stat</v>
          </cell>
          <cell r="C49" t="str">
            <v>kBtu/sf</v>
          </cell>
        </row>
        <row r="50">
          <cell r="B50" t="str">
            <v>Average</v>
          </cell>
          <cell r="C50">
            <v>284.52499999999998</v>
          </cell>
        </row>
        <row r="51">
          <cell r="B51" t="str">
            <v>Max</v>
          </cell>
          <cell r="C51">
            <v>338.64</v>
          </cell>
        </row>
        <row r="52">
          <cell r="B52" t="str">
            <v>Min</v>
          </cell>
          <cell r="C52">
            <v>230.41</v>
          </cell>
        </row>
        <row r="53">
          <cell r="B53" t="str">
            <v>Median</v>
          </cell>
          <cell r="C53">
            <v>284.52499999999998</v>
          </cell>
        </row>
        <row r="54">
          <cell r="B54" t="str">
            <v># of Studies</v>
          </cell>
          <cell r="C54">
            <v>2</v>
          </cell>
        </row>
        <row r="56">
          <cell r="B56" t="str">
            <v>Stat</v>
          </cell>
          <cell r="C56" t="str">
            <v>kBtu/sf</v>
          </cell>
        </row>
        <row r="57">
          <cell r="B57" t="str">
            <v>Average</v>
          </cell>
          <cell r="C57">
            <v>214.25</v>
          </cell>
        </row>
        <row r="58">
          <cell r="B58" t="str">
            <v>Max</v>
          </cell>
          <cell r="C58">
            <v>214.9837</v>
          </cell>
        </row>
        <row r="59">
          <cell r="B59" t="str">
            <v>Min</v>
          </cell>
          <cell r="C59">
            <v>213.5163</v>
          </cell>
        </row>
        <row r="60">
          <cell r="B60" t="str">
            <v>Median</v>
          </cell>
          <cell r="C60">
            <v>214.25</v>
          </cell>
        </row>
        <row r="61">
          <cell r="B61" t="str">
            <v># of Studies</v>
          </cell>
          <cell r="C61">
            <v>2</v>
          </cell>
        </row>
        <row r="62">
          <cell r="B62" t="str">
            <v>Gas Use - Gas Heating</v>
          </cell>
        </row>
        <row r="63">
          <cell r="B63" t="str">
            <v>Stat</v>
          </cell>
          <cell r="C63" t="str">
            <v>therm/sf</v>
          </cell>
          <cell r="D63" t="str">
            <v>kBtu/sf</v>
          </cell>
        </row>
        <row r="64">
          <cell r="B64" t="str">
            <v>Average</v>
          </cell>
          <cell r="C64">
            <v>0.99724999999999997</v>
          </cell>
          <cell r="D64">
            <v>99.724999999999994</v>
          </cell>
        </row>
        <row r="65">
          <cell r="B65" t="str">
            <v>Max</v>
          </cell>
          <cell r="C65">
            <v>1.3</v>
          </cell>
          <cell r="D65">
            <v>130</v>
          </cell>
        </row>
        <row r="66">
          <cell r="B66" t="str">
            <v>Min</v>
          </cell>
          <cell r="C66">
            <v>0.54899999999999993</v>
          </cell>
          <cell r="D66">
            <v>54.899999999999991</v>
          </cell>
        </row>
        <row r="67">
          <cell r="B67" t="str">
            <v>Median</v>
          </cell>
          <cell r="C67">
            <v>1.07</v>
          </cell>
          <cell r="D67">
            <v>107</v>
          </cell>
        </row>
        <row r="68">
          <cell r="B68" t="str">
            <v># of Studies</v>
          </cell>
          <cell r="C68">
            <v>4</v>
          </cell>
          <cell r="D68">
            <v>4</v>
          </cell>
        </row>
        <row r="69">
          <cell r="B69" t="str">
            <v>Electrical Use - No Heating</v>
          </cell>
        </row>
        <row r="70">
          <cell r="B70" t="str">
            <v>Stat</v>
          </cell>
          <cell r="C70" t="str">
            <v>kWh/sf</v>
          </cell>
          <cell r="D70" t="str">
            <v>kBtu/sf</v>
          </cell>
        </row>
        <row r="71">
          <cell r="B71" t="str">
            <v>Average</v>
          </cell>
          <cell r="C71">
            <v>22.127500000000001</v>
          </cell>
          <cell r="D71">
            <v>75.521157500000001</v>
          </cell>
        </row>
        <row r="72">
          <cell r="B72" t="str">
            <v>Max</v>
          </cell>
          <cell r="C72">
            <v>25.04</v>
          </cell>
          <cell r="D72">
            <v>85.461519999999993</v>
          </cell>
        </row>
        <row r="73">
          <cell r="B73" t="str">
            <v>Min</v>
          </cell>
          <cell r="C73">
            <v>19.8</v>
          </cell>
          <cell r="D73">
            <v>67.577399999999997</v>
          </cell>
        </row>
        <row r="74">
          <cell r="B74" t="str">
            <v>Median</v>
          </cell>
          <cell r="C74">
            <v>21.835000000000001</v>
          </cell>
          <cell r="D74">
            <v>74.522854999999993</v>
          </cell>
        </row>
        <row r="75">
          <cell r="B75" t="str">
            <v># of Studies</v>
          </cell>
          <cell r="C75">
            <v>4</v>
          </cell>
          <cell r="D75">
            <v>4</v>
          </cell>
        </row>
        <row r="78">
          <cell r="B78" t="str">
            <v>Hospital - PNW Actual Billing Data, 2008 (Ref. 2)</v>
          </cell>
        </row>
        <row r="79">
          <cell r="B79" t="str">
            <v>Total Building Use - Unknown Heating</v>
          </cell>
        </row>
        <row r="80">
          <cell r="B80" t="str">
            <v>Stat</v>
          </cell>
          <cell r="C80" t="str">
            <v>kBtu/sf</v>
          </cell>
        </row>
        <row r="81">
          <cell r="B81" t="str">
            <v>Average</v>
          </cell>
          <cell r="C81">
            <v>262.89999999999998</v>
          </cell>
        </row>
        <row r="82">
          <cell r="B82" t="str">
            <v>Max</v>
          </cell>
          <cell r="C82" t="str">
            <v>n/a</v>
          </cell>
        </row>
        <row r="83">
          <cell r="B83" t="str">
            <v>Min</v>
          </cell>
          <cell r="C83" t="str">
            <v>n/a</v>
          </cell>
        </row>
        <row r="84">
          <cell r="B84" t="str">
            <v>Median</v>
          </cell>
          <cell r="C84" t="str">
            <v>n/a</v>
          </cell>
        </row>
        <row r="85">
          <cell r="B85" t="str">
            <v># of Buildings</v>
          </cell>
          <cell r="C85">
            <v>11</v>
          </cell>
        </row>
      </sheetData>
      <sheetData sheetId="8">
        <row r="29">
          <cell r="B29" t="str">
            <v>Institution - Bank</v>
          </cell>
        </row>
        <row r="30">
          <cell r="B30" t="str">
            <v>Total Building Use - All Electric</v>
          </cell>
        </row>
        <row r="31">
          <cell r="B31" t="str">
            <v>Stat</v>
          </cell>
          <cell r="C31" t="str">
            <v>kWh/sf</v>
          </cell>
          <cell r="D31" t="str">
            <v>kBtu/sf</v>
          </cell>
        </row>
        <row r="32">
          <cell r="B32" t="str">
            <v>Average</v>
          </cell>
          <cell r="C32">
            <v>17.995000000000001</v>
          </cell>
          <cell r="D32">
            <v>61.416935000000002</v>
          </cell>
        </row>
        <row r="33">
          <cell r="B33" t="str">
            <v>Max</v>
          </cell>
          <cell r="C33">
            <v>19.57</v>
          </cell>
          <cell r="D33">
            <v>66.792410000000004</v>
          </cell>
        </row>
        <row r="34">
          <cell r="B34" t="str">
            <v>Min</v>
          </cell>
          <cell r="C34">
            <v>16.420000000000002</v>
          </cell>
          <cell r="D34">
            <v>56.041460000000001</v>
          </cell>
        </row>
        <row r="35">
          <cell r="B35" t="str">
            <v>Median</v>
          </cell>
          <cell r="C35">
            <v>17.995000000000001</v>
          </cell>
          <cell r="D35">
            <v>61.416935000000002</v>
          </cell>
        </row>
        <row r="36">
          <cell r="B36" t="str">
            <v># of Studies</v>
          </cell>
          <cell r="C36">
            <v>2</v>
          </cell>
          <cell r="D36">
            <v>2</v>
          </cell>
        </row>
        <row r="37">
          <cell r="B37" t="str">
            <v>Total Building Use - Gas Heating</v>
          </cell>
        </row>
        <row r="38">
          <cell r="B38" t="str">
            <v>Stat</v>
          </cell>
          <cell r="C38" t="str">
            <v>kBtu/sf</v>
          </cell>
        </row>
        <row r="39">
          <cell r="B39" t="str">
            <v>Average</v>
          </cell>
          <cell r="C39">
            <v>69.155000000000001</v>
          </cell>
        </row>
        <row r="40">
          <cell r="B40" t="str">
            <v>Max</v>
          </cell>
          <cell r="C40">
            <v>75.38</v>
          </cell>
        </row>
        <row r="41">
          <cell r="B41" t="str">
            <v>Min</v>
          </cell>
          <cell r="C41">
            <v>62.93</v>
          </cell>
        </row>
        <row r="42">
          <cell r="B42" t="str">
            <v>Median</v>
          </cell>
          <cell r="C42">
            <v>69.155000000000001</v>
          </cell>
        </row>
        <row r="43">
          <cell r="B43" t="str">
            <v># of Studies</v>
          </cell>
          <cell r="C43">
            <v>2</v>
          </cell>
        </row>
        <row r="44">
          <cell r="B44" t="str">
            <v>Electrical Use - No Heating</v>
          </cell>
        </row>
        <row r="45">
          <cell r="B45" t="str">
            <v>Stat</v>
          </cell>
          <cell r="C45" t="str">
            <v>kWh/sf</v>
          </cell>
          <cell r="D45" t="str">
            <v>kBtu/sf</v>
          </cell>
        </row>
        <row r="46">
          <cell r="B46" t="str">
            <v>Average</v>
          </cell>
          <cell r="C46">
            <v>12.72</v>
          </cell>
          <cell r="D46">
            <v>43.413359999999997</v>
          </cell>
        </row>
        <row r="47">
          <cell r="B47" t="str">
            <v>Max</v>
          </cell>
          <cell r="C47">
            <v>13.71</v>
          </cell>
          <cell r="D47">
            <v>46.792230000000004</v>
          </cell>
        </row>
        <row r="48">
          <cell r="B48" t="str">
            <v>Min</v>
          </cell>
          <cell r="C48">
            <v>11.73</v>
          </cell>
          <cell r="D48">
            <v>40.034489999999998</v>
          </cell>
        </row>
        <row r="49">
          <cell r="B49" t="str">
            <v>Median</v>
          </cell>
          <cell r="C49">
            <v>12.72</v>
          </cell>
          <cell r="D49">
            <v>43.413359999999997</v>
          </cell>
        </row>
        <row r="50">
          <cell r="B50" t="str">
            <v># of Studies</v>
          </cell>
          <cell r="C50">
            <v>2</v>
          </cell>
          <cell r="D50">
            <v>2</v>
          </cell>
        </row>
        <row r="53">
          <cell r="B53" t="str">
            <v>Institution - Fire Station</v>
          </cell>
        </row>
        <row r="54">
          <cell r="B54" t="str">
            <v>Total Building Use - All Electric</v>
          </cell>
        </row>
        <row r="55">
          <cell r="B55" t="str">
            <v>Stat</v>
          </cell>
          <cell r="C55" t="str">
            <v>kWh/sf</v>
          </cell>
          <cell r="D55" t="str">
            <v>kBtu/sf</v>
          </cell>
        </row>
        <row r="56">
          <cell r="B56" t="str">
            <v>Average</v>
          </cell>
          <cell r="C56">
            <v>27.06</v>
          </cell>
          <cell r="D56">
            <v>92.355779999999982</v>
          </cell>
        </row>
        <row r="57">
          <cell r="B57" t="str">
            <v>Max</v>
          </cell>
          <cell r="C57">
            <v>29.97</v>
          </cell>
          <cell r="D57">
            <v>102.28760999999999</v>
          </cell>
        </row>
        <row r="58">
          <cell r="B58" t="str">
            <v>Min</v>
          </cell>
          <cell r="C58">
            <v>24.15</v>
          </cell>
          <cell r="D58">
            <v>82.423949999999991</v>
          </cell>
        </row>
        <row r="59">
          <cell r="B59" t="str">
            <v>Median</v>
          </cell>
          <cell r="C59">
            <v>27.06</v>
          </cell>
          <cell r="D59">
            <v>92.355779999999982</v>
          </cell>
        </row>
        <row r="60">
          <cell r="B60" t="str">
            <v># of Studies</v>
          </cell>
          <cell r="C60">
            <v>2</v>
          </cell>
          <cell r="D60">
            <v>2</v>
          </cell>
        </row>
        <row r="61">
          <cell r="B61" t="str">
            <v>Total Building Use - Gas Heating</v>
          </cell>
        </row>
        <row r="62">
          <cell r="B62" t="str">
            <v>Stat</v>
          </cell>
          <cell r="C62" t="str">
            <v>kBtu/sf</v>
          </cell>
        </row>
        <row r="63">
          <cell r="B63" t="str">
            <v>Average</v>
          </cell>
          <cell r="C63">
            <v>107.78</v>
          </cell>
        </row>
        <row r="64">
          <cell r="B64" t="str">
            <v>Max</v>
          </cell>
          <cell r="C64">
            <v>120</v>
          </cell>
        </row>
        <row r="65">
          <cell r="B65" t="str">
            <v>Min</v>
          </cell>
          <cell r="C65">
            <v>95.56</v>
          </cell>
        </row>
        <row r="66">
          <cell r="B66" t="str">
            <v>Median</v>
          </cell>
          <cell r="C66">
            <v>107.78</v>
          </cell>
        </row>
        <row r="67">
          <cell r="B67" t="str">
            <v># of Studies</v>
          </cell>
          <cell r="C67">
            <v>2</v>
          </cell>
        </row>
        <row r="68">
          <cell r="B68" t="str">
            <v>Electrical Use - No Heating</v>
          </cell>
        </row>
        <row r="69">
          <cell r="B69" t="str">
            <v>Stat</v>
          </cell>
          <cell r="C69" t="str">
            <v>kWh/sf</v>
          </cell>
          <cell r="D69" t="str">
            <v>kBtu/sf</v>
          </cell>
        </row>
        <row r="70">
          <cell r="B70" t="str">
            <v>Average</v>
          </cell>
          <cell r="C70">
            <v>16.54</v>
          </cell>
          <cell r="D70">
            <v>56.451019999999993</v>
          </cell>
        </row>
        <row r="71">
          <cell r="B71" t="str">
            <v>Max</v>
          </cell>
          <cell r="C71">
            <v>17.88</v>
          </cell>
          <cell r="D71">
            <v>61.024439999999991</v>
          </cell>
        </row>
        <row r="72">
          <cell r="B72" t="str">
            <v>Min</v>
          </cell>
          <cell r="C72">
            <v>15.2</v>
          </cell>
          <cell r="D72">
            <v>51.877599999999994</v>
          </cell>
        </row>
        <row r="73">
          <cell r="B73" t="str">
            <v>Median</v>
          </cell>
          <cell r="C73">
            <v>16.54</v>
          </cell>
          <cell r="D73">
            <v>56.451019999999993</v>
          </cell>
        </row>
        <row r="74">
          <cell r="B74" t="str">
            <v># of Studies</v>
          </cell>
          <cell r="C74">
            <v>2</v>
          </cell>
          <cell r="D74">
            <v>2</v>
          </cell>
        </row>
      </sheetData>
      <sheetData sheetId="9">
        <row r="19">
          <cell r="B19" t="str">
            <v>Lab - Light Fume Hood</v>
          </cell>
        </row>
        <row r="20">
          <cell r="B20" t="str">
            <v>Total Building Use - All Electric</v>
          </cell>
        </row>
        <row r="21">
          <cell r="B21" t="str">
            <v>Stat</v>
          </cell>
          <cell r="C21" t="str">
            <v>kWh/sf</v>
          </cell>
          <cell r="D21" t="str">
            <v>kBtu/sf</v>
          </cell>
        </row>
        <row r="22">
          <cell r="B22" t="str">
            <v>Average</v>
          </cell>
          <cell r="C22">
            <v>31.675000000000001</v>
          </cell>
          <cell r="D22">
            <v>108.106775</v>
          </cell>
        </row>
        <row r="23">
          <cell r="B23" t="str">
            <v>Max</v>
          </cell>
          <cell r="C23">
            <v>35.5</v>
          </cell>
          <cell r="D23">
            <v>121.16149999999999</v>
          </cell>
        </row>
        <row r="24">
          <cell r="B24" t="str">
            <v>Min</v>
          </cell>
          <cell r="C24">
            <v>27.85</v>
          </cell>
          <cell r="D24">
            <v>95.052049999999994</v>
          </cell>
        </row>
        <row r="25">
          <cell r="B25" t="str">
            <v>Median</v>
          </cell>
          <cell r="C25">
            <v>31.675000000000001</v>
          </cell>
          <cell r="D25">
            <v>108.106775</v>
          </cell>
        </row>
        <row r="26">
          <cell r="B26" t="str">
            <v># of Studies</v>
          </cell>
          <cell r="C26">
            <v>2</v>
          </cell>
          <cell r="D26">
            <v>2</v>
          </cell>
        </row>
        <row r="27">
          <cell r="B27" t="str">
            <v>Total Building Use - Gas Heating</v>
          </cell>
        </row>
        <row r="28">
          <cell r="B28" t="str">
            <v>Stat</v>
          </cell>
          <cell r="C28" t="str">
            <v>kBtu/sf</v>
          </cell>
        </row>
        <row r="29">
          <cell r="B29" t="str">
            <v>Average</v>
          </cell>
          <cell r="C29">
            <v>116.41</v>
          </cell>
        </row>
        <row r="30">
          <cell r="B30" t="str">
            <v>Max</v>
          </cell>
          <cell r="C30">
            <v>131.36000000000001</v>
          </cell>
        </row>
        <row r="31">
          <cell r="B31" t="str">
            <v>Min</v>
          </cell>
          <cell r="C31">
            <v>101.46</v>
          </cell>
        </row>
        <row r="32">
          <cell r="B32" t="str">
            <v>Median</v>
          </cell>
          <cell r="C32">
            <v>116.41</v>
          </cell>
        </row>
        <row r="33">
          <cell r="B33" t="str">
            <v>N</v>
          </cell>
          <cell r="C33">
            <v>2</v>
          </cell>
        </row>
        <row r="34">
          <cell r="B34" t="str">
            <v>Electrical Use - No Heating</v>
          </cell>
        </row>
        <row r="35">
          <cell r="B35" t="str">
            <v>Stat</v>
          </cell>
          <cell r="C35" t="str">
            <v>kWh/sf</v>
          </cell>
          <cell r="D35" t="str">
            <v>kBtu/sf</v>
          </cell>
        </row>
        <row r="36">
          <cell r="B36" t="str">
            <v>Average</v>
          </cell>
          <cell r="C36">
            <v>26.009999999999998</v>
          </cell>
          <cell r="D36">
            <v>88.77212999999999</v>
          </cell>
        </row>
        <row r="37">
          <cell r="B37" t="str">
            <v>Max</v>
          </cell>
          <cell r="C37">
            <v>28.54</v>
          </cell>
          <cell r="D37">
            <v>97.407019999999989</v>
          </cell>
        </row>
        <row r="38">
          <cell r="B38" t="str">
            <v>Min</v>
          </cell>
          <cell r="C38">
            <v>23.48</v>
          </cell>
          <cell r="D38">
            <v>80.137239999999991</v>
          </cell>
        </row>
        <row r="39">
          <cell r="B39" t="str">
            <v>Median</v>
          </cell>
          <cell r="C39">
            <v>26.009999999999998</v>
          </cell>
          <cell r="D39">
            <v>88.77212999999999</v>
          </cell>
        </row>
        <row r="40">
          <cell r="B40" t="str">
            <v># of Studies</v>
          </cell>
          <cell r="C40">
            <v>2</v>
          </cell>
          <cell r="D40">
            <v>2</v>
          </cell>
        </row>
        <row r="42">
          <cell r="B42" t="str">
            <v>Lab - High Fume Hood</v>
          </cell>
        </row>
        <row r="43">
          <cell r="B43" t="str">
            <v>Total Building Use - All Electric</v>
          </cell>
        </row>
        <row r="44">
          <cell r="B44" t="str">
            <v>Stat</v>
          </cell>
          <cell r="C44" t="str">
            <v>kWh/sf</v>
          </cell>
          <cell r="D44" t="str">
            <v>kBtu/sf</v>
          </cell>
        </row>
        <row r="45">
          <cell r="B45" t="str">
            <v>Average</v>
          </cell>
          <cell r="C45">
            <v>36.805</v>
          </cell>
          <cell r="D45">
            <v>125.615465</v>
          </cell>
        </row>
        <row r="46">
          <cell r="B46" t="str">
            <v>Max</v>
          </cell>
          <cell r="C46">
            <v>41.92</v>
          </cell>
          <cell r="D46">
            <v>143.07295999999999</v>
          </cell>
        </row>
        <row r="47">
          <cell r="B47" t="str">
            <v>Min</v>
          </cell>
          <cell r="C47">
            <v>31.69</v>
          </cell>
          <cell r="D47">
            <v>108.15796999999999</v>
          </cell>
        </row>
        <row r="48">
          <cell r="B48" t="str">
            <v>Median</v>
          </cell>
          <cell r="C48">
            <v>36.805</v>
          </cell>
          <cell r="D48">
            <v>125.615465</v>
          </cell>
        </row>
        <row r="49">
          <cell r="B49" t="str">
            <v># of Studies</v>
          </cell>
          <cell r="C49">
            <v>2</v>
          </cell>
          <cell r="D49">
            <v>2</v>
          </cell>
        </row>
        <row r="50">
          <cell r="B50" t="str">
            <v>Total Building Use - Gas Heating</v>
          </cell>
        </row>
        <row r="51">
          <cell r="B51" t="str">
            <v>Stat</v>
          </cell>
          <cell r="C51" t="str">
            <v>kBtu/sf</v>
          </cell>
        </row>
        <row r="52">
          <cell r="B52" t="str">
            <v>Average</v>
          </cell>
          <cell r="C52">
            <v>141.44999999999999</v>
          </cell>
        </row>
        <row r="53">
          <cell r="B53" t="str">
            <v>Max</v>
          </cell>
          <cell r="C53">
            <v>162.69999999999999</v>
          </cell>
        </row>
        <row r="54">
          <cell r="B54" t="str">
            <v>Min</v>
          </cell>
          <cell r="C54">
            <v>120.2</v>
          </cell>
        </row>
        <row r="55">
          <cell r="B55" t="str">
            <v>Median</v>
          </cell>
          <cell r="C55">
            <v>141.44999999999999</v>
          </cell>
        </row>
        <row r="56">
          <cell r="B56" t="str">
            <v># of Studies</v>
          </cell>
          <cell r="C56">
            <v>2</v>
          </cell>
        </row>
        <row r="57">
          <cell r="B57" t="str">
            <v>Electrical Use - No Heating</v>
          </cell>
        </row>
        <row r="58">
          <cell r="B58" t="str">
            <v>Stat</v>
          </cell>
          <cell r="C58" t="str">
            <v>kWh/sf</v>
          </cell>
          <cell r="D58" t="str">
            <v>kBtu/sf</v>
          </cell>
        </row>
        <row r="59">
          <cell r="B59" t="str">
            <v>Average</v>
          </cell>
          <cell r="C59">
            <v>26.009999999999998</v>
          </cell>
          <cell r="D59">
            <v>88.77212999999999</v>
          </cell>
        </row>
        <row r="60">
          <cell r="B60" t="str">
            <v>Max</v>
          </cell>
          <cell r="C60">
            <v>28.54</v>
          </cell>
          <cell r="D60">
            <v>97.407019999999989</v>
          </cell>
        </row>
        <row r="61">
          <cell r="B61" t="str">
            <v>Min</v>
          </cell>
          <cell r="C61">
            <v>23.48</v>
          </cell>
          <cell r="D61">
            <v>80.137239999999991</v>
          </cell>
        </row>
        <row r="62">
          <cell r="B62" t="str">
            <v>Median</v>
          </cell>
          <cell r="C62">
            <v>26.009999999999998</v>
          </cell>
          <cell r="D62">
            <v>88.77212999999999</v>
          </cell>
        </row>
        <row r="63">
          <cell r="B63" t="str">
            <v># of Studies</v>
          </cell>
          <cell r="C63">
            <v>2</v>
          </cell>
          <cell r="D63">
            <v>2</v>
          </cell>
        </row>
        <row r="65">
          <cell r="B65" t="str">
            <v>Lab - Uncategorized</v>
          </cell>
        </row>
        <row r="66">
          <cell r="B66" t="str">
            <v>Gas Use - Gas Heating</v>
          </cell>
        </row>
        <row r="67">
          <cell r="B67" t="str">
            <v>Stat</v>
          </cell>
          <cell r="C67" t="str">
            <v>therm/sf</v>
          </cell>
          <cell r="D67" t="str">
            <v>kBtu/sf</v>
          </cell>
        </row>
        <row r="68">
          <cell r="B68" t="str">
            <v>Average</v>
          </cell>
          <cell r="C68">
            <v>1.7109999999999999</v>
          </cell>
          <cell r="D68">
            <v>171.1</v>
          </cell>
        </row>
        <row r="69">
          <cell r="B69" t="str">
            <v>Max</v>
          </cell>
          <cell r="C69">
            <v>1.7109999999999999</v>
          </cell>
          <cell r="D69">
            <v>171.1</v>
          </cell>
        </row>
        <row r="70">
          <cell r="B70" t="str">
            <v>Min</v>
          </cell>
          <cell r="C70">
            <v>1.7109999999999999</v>
          </cell>
          <cell r="D70">
            <v>171.1</v>
          </cell>
        </row>
        <row r="71">
          <cell r="B71" t="str">
            <v>Median</v>
          </cell>
          <cell r="C71">
            <v>1.7109999999999999</v>
          </cell>
          <cell r="D71">
            <v>171.1</v>
          </cell>
        </row>
        <row r="72">
          <cell r="B72" t="str">
            <v># of Studies</v>
          </cell>
          <cell r="C72">
            <v>1</v>
          </cell>
          <cell r="D72">
            <v>1</v>
          </cell>
        </row>
      </sheetData>
      <sheetData sheetId="10">
        <row r="30">
          <cell r="B30" t="str">
            <v>Library - Small Library PSE Actual Billing, 2004 (Ref. 21)</v>
          </cell>
        </row>
        <row r="31">
          <cell r="B31" t="str">
            <v>Total Building Use - All Electric</v>
          </cell>
        </row>
        <row r="32">
          <cell r="B32" t="str">
            <v>Stat</v>
          </cell>
          <cell r="C32" t="str">
            <v>kWh/sf</v>
          </cell>
          <cell r="D32" t="str">
            <v>kBtu/sf</v>
          </cell>
        </row>
        <row r="33">
          <cell r="B33" t="str">
            <v>Average</v>
          </cell>
          <cell r="C33">
            <v>19.878992089071197</v>
          </cell>
          <cell r="D33">
            <v>67.846999999999994</v>
          </cell>
        </row>
        <row r="34">
          <cell r="B34" t="str">
            <v>Max</v>
          </cell>
          <cell r="C34">
            <v>25.985057134485789</v>
          </cell>
          <cell r="D34">
            <v>88.686999999999998</v>
          </cell>
        </row>
        <row r="35">
          <cell r="B35" t="str">
            <v>Min</v>
          </cell>
          <cell r="C35">
            <v>12.589217697040727</v>
          </cell>
          <cell r="D35">
            <v>42.966999999999999</v>
          </cell>
        </row>
        <row r="36">
          <cell r="B36" t="str">
            <v>Median</v>
          </cell>
          <cell r="C36">
            <v>20.656314093173162</v>
          </cell>
          <cell r="D36">
            <v>70.5</v>
          </cell>
        </row>
        <row r="37">
          <cell r="B37" t="str">
            <v># of Buildings</v>
          </cell>
          <cell r="C37">
            <v>12</v>
          </cell>
          <cell r="D37">
            <v>12</v>
          </cell>
        </row>
        <row r="38">
          <cell r="B38" t="str">
            <v>Total Building Use - Gas Heating</v>
          </cell>
        </row>
        <row r="39">
          <cell r="B39" t="str">
            <v>Stat</v>
          </cell>
          <cell r="C39" t="str">
            <v>kBtu/sf</v>
          </cell>
        </row>
        <row r="40">
          <cell r="B40" t="str">
            <v>Average</v>
          </cell>
          <cell r="C40">
            <v>92.834000000000003</v>
          </cell>
        </row>
        <row r="41">
          <cell r="B41" t="str">
            <v>Max</v>
          </cell>
          <cell r="C41">
            <v>123.989</v>
          </cell>
        </row>
        <row r="42">
          <cell r="B42" t="str">
            <v>Min</v>
          </cell>
          <cell r="C42">
            <v>47.058999999999997</v>
          </cell>
        </row>
        <row r="43">
          <cell r="B43" t="str">
            <v>Median</v>
          </cell>
          <cell r="C43">
            <v>96.2</v>
          </cell>
        </row>
        <row r="44">
          <cell r="B44" t="str">
            <v># of Buildings</v>
          </cell>
          <cell r="C44">
            <v>7</v>
          </cell>
        </row>
        <row r="45">
          <cell r="B45" t="str">
            <v>Gas Use - Gas Heating</v>
          </cell>
        </row>
        <row r="46">
          <cell r="B46" t="str">
            <v>Stat</v>
          </cell>
          <cell r="C46" t="str">
            <v>therm/sf</v>
          </cell>
          <cell r="D46" t="str">
            <v>kBtu/sf</v>
          </cell>
        </row>
        <row r="47">
          <cell r="B47" t="str">
            <v>Average</v>
          </cell>
          <cell r="C47">
            <v>0.42</v>
          </cell>
          <cell r="D47">
            <v>42</v>
          </cell>
        </row>
        <row r="48">
          <cell r="B48" t="str">
            <v>Max</v>
          </cell>
          <cell r="C48">
            <v>0.6</v>
          </cell>
          <cell r="D48">
            <v>60</v>
          </cell>
        </row>
        <row r="49">
          <cell r="B49" t="str">
            <v>Min</v>
          </cell>
          <cell r="C49">
            <v>0.2</v>
          </cell>
          <cell r="D49">
            <v>20</v>
          </cell>
        </row>
        <row r="50">
          <cell r="B50" t="str">
            <v>Median</v>
          </cell>
          <cell r="C50">
            <v>0.4</v>
          </cell>
          <cell r="D50">
            <v>40</v>
          </cell>
        </row>
        <row r="51">
          <cell r="B51" t="str">
            <v># of Buildings</v>
          </cell>
          <cell r="C51">
            <v>7</v>
          </cell>
          <cell r="D51">
            <v>7</v>
          </cell>
        </row>
        <row r="52">
          <cell r="B52" t="str">
            <v>Electrical Use - No heating</v>
          </cell>
        </row>
        <row r="53">
          <cell r="B53" t="str">
            <v>Stat</v>
          </cell>
          <cell r="C53" t="str">
            <v>kWh/sf</v>
          </cell>
          <cell r="D53" t="str">
            <v>kBtu/sf</v>
          </cell>
        </row>
        <row r="54">
          <cell r="B54" t="str">
            <v>Average</v>
          </cell>
          <cell r="C54">
            <v>14.9</v>
          </cell>
          <cell r="D54">
            <v>50.853699999999996</v>
          </cell>
        </row>
        <row r="55">
          <cell r="B55" t="str">
            <v>Max</v>
          </cell>
          <cell r="C55">
            <v>19.600000000000001</v>
          </cell>
          <cell r="D55">
            <v>66.894800000000004</v>
          </cell>
        </row>
        <row r="56">
          <cell r="B56" t="str">
            <v>Min</v>
          </cell>
          <cell r="C56">
            <v>8.4</v>
          </cell>
          <cell r="D56">
            <v>28.6692</v>
          </cell>
        </row>
        <row r="57">
          <cell r="B57" t="str">
            <v>Median</v>
          </cell>
          <cell r="C57">
            <v>15.7</v>
          </cell>
          <cell r="D57">
            <v>53.584099999999992</v>
          </cell>
        </row>
        <row r="58">
          <cell r="B58" t="str">
            <v># of Buildings</v>
          </cell>
          <cell r="C58">
            <v>7</v>
          </cell>
          <cell r="D58">
            <v>7</v>
          </cell>
        </row>
        <row r="61">
          <cell r="B61" t="str">
            <v>Library - Medium Library PSE Actual Billing, 2004 (Ref. 21)</v>
          </cell>
        </row>
        <row r="62">
          <cell r="B62" t="str">
            <v>Total Building Use - All Electric</v>
          </cell>
        </row>
        <row r="63">
          <cell r="B63" t="str">
            <v>Stat</v>
          </cell>
          <cell r="C63" t="str">
            <v>kWh/sf</v>
          </cell>
          <cell r="D63" t="str">
            <v>kBtu/sf</v>
          </cell>
        </row>
        <row r="64">
          <cell r="B64" t="str">
            <v>Average</v>
          </cell>
          <cell r="C64">
            <v>17.655142103721065</v>
          </cell>
          <cell r="D64">
            <v>60.256999999999991</v>
          </cell>
        </row>
        <row r="65">
          <cell r="B65" t="str">
            <v>Max</v>
          </cell>
          <cell r="C65">
            <v>19.696747729270434</v>
          </cell>
          <cell r="D65">
            <v>67.224999999999994</v>
          </cell>
        </row>
        <row r="66">
          <cell r="B66" t="str">
            <v>Min</v>
          </cell>
          <cell r="C66">
            <v>12.551128039847644</v>
          </cell>
          <cell r="D66">
            <v>42.837000000000003</v>
          </cell>
        </row>
        <row r="67">
          <cell r="B67" t="str">
            <v>Median</v>
          </cell>
          <cell r="C67">
            <v>18.401113389979489</v>
          </cell>
          <cell r="D67">
            <v>62.80299999999999</v>
          </cell>
        </row>
        <row r="68">
          <cell r="B68" t="str">
            <v># of Buildings</v>
          </cell>
          <cell r="C68">
            <v>5</v>
          </cell>
          <cell r="D68">
            <v>5</v>
          </cell>
        </row>
        <row r="69">
          <cell r="B69" t="str">
            <v>Total Building Use - Gas Heating</v>
          </cell>
        </row>
        <row r="70">
          <cell r="B70" t="str">
            <v>Stat</v>
          </cell>
          <cell r="C70" t="str">
            <v>kBtu/sf</v>
          </cell>
        </row>
        <row r="71">
          <cell r="B71" t="str">
            <v>Average</v>
          </cell>
          <cell r="C71">
            <v>120.60599999999999</v>
          </cell>
        </row>
        <row r="72">
          <cell r="B72" t="str">
            <v>Max</v>
          </cell>
          <cell r="C72">
            <v>124.455</v>
          </cell>
        </row>
        <row r="73">
          <cell r="B73" t="str">
            <v>Min</v>
          </cell>
          <cell r="C73">
            <v>116.75700000000001</v>
          </cell>
        </row>
        <row r="74">
          <cell r="B74" t="str">
            <v>Median</v>
          </cell>
          <cell r="C74">
            <v>120.60599999999999</v>
          </cell>
        </row>
        <row r="75">
          <cell r="B75" t="str">
            <v># of Buildings</v>
          </cell>
          <cell r="C75">
            <v>2</v>
          </cell>
        </row>
        <row r="76">
          <cell r="B76" t="str">
            <v>Gas Use - Gas Heating</v>
          </cell>
        </row>
        <row r="77">
          <cell r="B77" t="str">
            <v>Stat</v>
          </cell>
          <cell r="C77" t="str">
            <v>therm/sf</v>
          </cell>
          <cell r="D77" t="str">
            <v>kBtu/sf</v>
          </cell>
        </row>
        <row r="78">
          <cell r="B78" t="str">
            <v>Average</v>
          </cell>
          <cell r="C78">
            <v>0.59899999999999998</v>
          </cell>
          <cell r="D78">
            <v>59.9</v>
          </cell>
        </row>
        <row r="79">
          <cell r="B79" t="str">
            <v>Max</v>
          </cell>
          <cell r="C79">
            <v>0.7</v>
          </cell>
          <cell r="D79">
            <v>70</v>
          </cell>
        </row>
        <row r="80">
          <cell r="B80" t="str">
            <v>Min</v>
          </cell>
          <cell r="C80">
            <v>0.5</v>
          </cell>
          <cell r="D80">
            <v>50</v>
          </cell>
        </row>
        <row r="81">
          <cell r="B81" t="str">
            <v>Median</v>
          </cell>
          <cell r="C81">
            <v>0.6</v>
          </cell>
          <cell r="D81">
            <v>60</v>
          </cell>
        </row>
        <row r="82">
          <cell r="B82" t="str">
            <v># of Buildings</v>
          </cell>
          <cell r="C82">
            <v>2</v>
          </cell>
          <cell r="D82">
            <v>2</v>
          </cell>
        </row>
        <row r="83">
          <cell r="B83" t="str">
            <v>Electrical Use - No heating</v>
          </cell>
        </row>
        <row r="84">
          <cell r="B84" t="str">
            <v>Stat</v>
          </cell>
          <cell r="C84" t="str">
            <v>kWh/sf</v>
          </cell>
          <cell r="D84" t="str">
            <v>kBtu/sf</v>
          </cell>
        </row>
        <row r="85">
          <cell r="B85" t="str">
            <v>Average</v>
          </cell>
          <cell r="C85">
            <v>17.8</v>
          </cell>
          <cell r="D85">
            <v>60.751399999999997</v>
          </cell>
        </row>
        <row r="86">
          <cell r="B86" t="str">
            <v>Max</v>
          </cell>
          <cell r="C86">
            <v>20.7</v>
          </cell>
          <cell r="D86">
            <v>70.64909999999999</v>
          </cell>
        </row>
        <row r="87">
          <cell r="B87" t="str">
            <v>Min</v>
          </cell>
          <cell r="C87">
            <v>14.8</v>
          </cell>
          <cell r="D87">
            <v>50.5124</v>
          </cell>
        </row>
        <row r="88">
          <cell r="B88" t="str">
            <v>Median</v>
          </cell>
          <cell r="C88">
            <v>17.8</v>
          </cell>
          <cell r="D88">
            <v>60.751399999999997</v>
          </cell>
        </row>
        <row r="89">
          <cell r="B89" t="str">
            <v># of Buildings</v>
          </cell>
          <cell r="C89">
            <v>2</v>
          </cell>
          <cell r="D89">
            <v>2</v>
          </cell>
        </row>
        <row r="92">
          <cell r="B92" t="str">
            <v>Library - Large Library PSE Actual Billing, 2004 (Ref. 21)</v>
          </cell>
        </row>
        <row r="93">
          <cell r="B93" t="str">
            <v>Total Building Use - All Electric</v>
          </cell>
        </row>
        <row r="94">
          <cell r="B94" t="str">
            <v>Stat</v>
          </cell>
          <cell r="C94" t="str">
            <v>kWh/sf</v>
          </cell>
          <cell r="D94" t="str">
            <v>kBtu/sf</v>
          </cell>
        </row>
        <row r="95">
          <cell r="B95" t="str">
            <v>Average</v>
          </cell>
          <cell r="C95">
            <v>16.170817462642837</v>
          </cell>
          <cell r="D95">
            <v>55.191000000000003</v>
          </cell>
        </row>
        <row r="96">
          <cell r="B96" t="str">
            <v>Max</v>
          </cell>
          <cell r="C96">
            <v>21.07207735130384</v>
          </cell>
          <cell r="D96">
            <v>71.918999999999997</v>
          </cell>
        </row>
        <row r="97">
          <cell r="B97" t="str">
            <v>Min</v>
          </cell>
          <cell r="C97">
            <v>10.372106651040141</v>
          </cell>
          <cell r="D97">
            <v>35.4</v>
          </cell>
        </row>
        <row r="98">
          <cell r="B98" t="str">
            <v>Median</v>
          </cell>
          <cell r="C98">
            <v>16.619396425432171</v>
          </cell>
          <cell r="D98">
            <v>56.721999999999994</v>
          </cell>
        </row>
        <row r="99">
          <cell r="B99" t="str">
            <v># of Buildings</v>
          </cell>
          <cell r="C99">
            <v>4</v>
          </cell>
          <cell r="D99">
            <v>4</v>
          </cell>
        </row>
        <row r="100">
          <cell r="B100" t="str">
            <v>Total Building Use - Gas Heating</v>
          </cell>
        </row>
        <row r="101">
          <cell r="B101" t="str">
            <v>Stat</v>
          </cell>
          <cell r="C101" t="str">
            <v>kBtu/sf</v>
          </cell>
        </row>
        <row r="102">
          <cell r="B102" t="str">
            <v>Average</v>
          </cell>
          <cell r="C102">
            <v>90.414000000000001</v>
          </cell>
        </row>
        <row r="103">
          <cell r="B103" t="str">
            <v>Max</v>
          </cell>
          <cell r="C103">
            <v>105.98699999999999</v>
          </cell>
        </row>
        <row r="104">
          <cell r="B104" t="str">
            <v>Min</v>
          </cell>
          <cell r="C104">
            <v>72.790000000000006</v>
          </cell>
        </row>
        <row r="105">
          <cell r="B105" t="str">
            <v>Median</v>
          </cell>
          <cell r="C105">
            <v>84.402000000000001</v>
          </cell>
        </row>
        <row r="106">
          <cell r="B106" t="str">
            <v># of Buildings</v>
          </cell>
          <cell r="C106">
            <v>11</v>
          </cell>
        </row>
        <row r="107">
          <cell r="B107" t="str">
            <v>Gas Use - Gas Heating</v>
          </cell>
        </row>
        <row r="108">
          <cell r="B108" t="str">
            <v>Stat</v>
          </cell>
          <cell r="C108" t="str">
            <v>therm/sf</v>
          </cell>
          <cell r="D108" t="str">
            <v>kBtu/sf</v>
          </cell>
        </row>
        <row r="109">
          <cell r="B109" t="str">
            <v>Average</v>
          </cell>
          <cell r="C109">
            <v>0.307</v>
          </cell>
          <cell r="D109">
            <v>30.7</v>
          </cell>
        </row>
        <row r="110">
          <cell r="B110" t="str">
            <v>Max</v>
          </cell>
          <cell r="C110">
            <v>0.5</v>
          </cell>
          <cell r="D110">
            <v>50</v>
          </cell>
        </row>
        <row r="111">
          <cell r="B111" t="str">
            <v>Min</v>
          </cell>
          <cell r="C111">
            <v>0.1</v>
          </cell>
          <cell r="D111">
            <v>10</v>
          </cell>
        </row>
        <row r="112">
          <cell r="B112" t="str">
            <v>Median</v>
          </cell>
          <cell r="C112">
            <v>0.3</v>
          </cell>
          <cell r="D112">
            <v>30</v>
          </cell>
        </row>
        <row r="113">
          <cell r="B113" t="str">
            <v># of Buildings</v>
          </cell>
          <cell r="C113">
            <v>11</v>
          </cell>
          <cell r="D113">
            <v>11</v>
          </cell>
        </row>
        <row r="114">
          <cell r="B114" t="str">
            <v>Electrical Use - No heating</v>
          </cell>
        </row>
        <row r="115">
          <cell r="B115" t="str">
            <v>Stat</v>
          </cell>
          <cell r="C115" t="str">
            <v>kWh/sf</v>
          </cell>
          <cell r="D115" t="str">
            <v>kBtu/sf</v>
          </cell>
        </row>
        <row r="116">
          <cell r="B116" t="str">
            <v>Average</v>
          </cell>
          <cell r="C116">
            <v>17.5</v>
          </cell>
          <cell r="D116">
            <v>59.727499999999999</v>
          </cell>
        </row>
        <row r="117">
          <cell r="B117" t="str">
            <v>Max</v>
          </cell>
          <cell r="C117">
            <v>23.7</v>
          </cell>
          <cell r="D117">
            <v>80.888099999999994</v>
          </cell>
        </row>
        <row r="118">
          <cell r="B118" t="str">
            <v>Min</v>
          </cell>
          <cell r="C118">
            <v>15</v>
          </cell>
          <cell r="D118">
            <v>51.195</v>
          </cell>
        </row>
        <row r="119">
          <cell r="B119" t="str">
            <v>Median</v>
          </cell>
          <cell r="C119">
            <v>17.2</v>
          </cell>
          <cell r="D119">
            <v>58.703599999999994</v>
          </cell>
        </row>
        <row r="120">
          <cell r="B120" t="str">
            <v># of Buildings</v>
          </cell>
          <cell r="C120">
            <v>11</v>
          </cell>
          <cell r="D120">
            <v>11</v>
          </cell>
        </row>
        <row r="123">
          <cell r="B123" t="str">
            <v>Library - Museum/Gallery</v>
          </cell>
        </row>
        <row r="124">
          <cell r="B124" t="str">
            <v>Total Building Use - All Electric</v>
          </cell>
        </row>
        <row r="125">
          <cell r="B125" t="str">
            <v>Stat</v>
          </cell>
          <cell r="C125" t="str">
            <v>kWh/sf</v>
          </cell>
          <cell r="D125" t="str">
            <v>kBtu/sf</v>
          </cell>
        </row>
        <row r="126">
          <cell r="B126" t="str">
            <v>Average</v>
          </cell>
          <cell r="C126">
            <v>19.844999999999999</v>
          </cell>
          <cell r="D126">
            <v>67.73098499999999</v>
          </cell>
        </row>
        <row r="127">
          <cell r="B127" t="str">
            <v>Max</v>
          </cell>
          <cell r="C127">
            <v>22.47</v>
          </cell>
          <cell r="D127">
            <v>76.69010999999999</v>
          </cell>
        </row>
        <row r="128">
          <cell r="B128" t="str">
            <v>Min</v>
          </cell>
          <cell r="C128">
            <v>17.22</v>
          </cell>
          <cell r="D128">
            <v>58.77185999999999</v>
          </cell>
        </row>
        <row r="129">
          <cell r="B129" t="str">
            <v>Median</v>
          </cell>
          <cell r="C129">
            <v>19.844999999999999</v>
          </cell>
          <cell r="D129">
            <v>67.73098499999999</v>
          </cell>
        </row>
        <row r="130">
          <cell r="B130" t="str">
            <v># of Studies</v>
          </cell>
          <cell r="C130">
            <v>2</v>
          </cell>
          <cell r="D130">
            <v>2</v>
          </cell>
        </row>
        <row r="131">
          <cell r="B131" t="str">
            <v>Total Building Use - Gas Heating</v>
          </cell>
        </row>
        <row r="132">
          <cell r="B132" t="str">
            <v>Stat</v>
          </cell>
          <cell r="C132" t="str">
            <v>kBtu/sf</v>
          </cell>
        </row>
        <row r="133">
          <cell r="B133" t="str">
            <v>Average</v>
          </cell>
          <cell r="C133">
            <v>75.52</v>
          </cell>
        </row>
        <row r="134">
          <cell r="B134" t="str">
            <v>Max</v>
          </cell>
          <cell r="C134">
            <v>86.6</v>
          </cell>
        </row>
        <row r="135">
          <cell r="B135" t="str">
            <v>Min</v>
          </cell>
          <cell r="C135">
            <v>64.44</v>
          </cell>
        </row>
        <row r="136">
          <cell r="B136" t="str">
            <v>Median</v>
          </cell>
          <cell r="C136">
            <v>75.52</v>
          </cell>
        </row>
        <row r="137">
          <cell r="B137" t="str">
            <v># of Studies</v>
          </cell>
          <cell r="C137">
            <v>2</v>
          </cell>
        </row>
        <row r="138">
          <cell r="B138" t="str">
            <v>Electrical Use - No Heating</v>
          </cell>
        </row>
        <row r="139">
          <cell r="B139" t="str">
            <v>Stat</v>
          </cell>
          <cell r="C139" t="str">
            <v>kWh/sf</v>
          </cell>
          <cell r="D139" t="str">
            <v>kBtu/sf</v>
          </cell>
        </row>
        <row r="140">
          <cell r="B140" t="str">
            <v>Average</v>
          </cell>
          <cell r="C140">
            <v>14.55</v>
          </cell>
          <cell r="D140">
            <v>49.659149999999997</v>
          </cell>
        </row>
        <row r="141">
          <cell r="B141" t="str">
            <v>Max</v>
          </cell>
          <cell r="C141">
            <v>15.73</v>
          </cell>
          <cell r="D141">
            <v>53.686489999999999</v>
          </cell>
        </row>
        <row r="142">
          <cell r="B142" t="str">
            <v>Min</v>
          </cell>
          <cell r="C142">
            <v>13.37</v>
          </cell>
          <cell r="D142">
            <v>45.631809999999994</v>
          </cell>
        </row>
        <row r="143">
          <cell r="B143" t="str">
            <v>Median</v>
          </cell>
          <cell r="C143">
            <v>14.55</v>
          </cell>
          <cell r="D143">
            <v>49.659149999999997</v>
          </cell>
        </row>
        <row r="144">
          <cell r="B144" t="str">
            <v># of Studies</v>
          </cell>
          <cell r="C144">
            <v>2</v>
          </cell>
          <cell r="D144">
            <v>2</v>
          </cell>
        </row>
      </sheetData>
      <sheetData sheetId="11">
        <row r="49">
          <cell r="B49" t="str">
            <v>Lodging - All Types</v>
          </cell>
        </row>
        <row r="50">
          <cell r="B50" t="str">
            <v>Total Building Use - All Electric</v>
          </cell>
        </row>
        <row r="51">
          <cell r="B51" t="str">
            <v>Stat</v>
          </cell>
          <cell r="C51" t="str">
            <v>kWh/sf</v>
          </cell>
          <cell r="D51" t="str">
            <v>kBtu/sf</v>
          </cell>
        </row>
        <row r="52">
          <cell r="B52" t="str">
            <v>Average</v>
          </cell>
          <cell r="C52">
            <v>20.378333333333334</v>
          </cell>
          <cell r="D52">
            <v>69.551251666666658</v>
          </cell>
        </row>
        <row r="53">
          <cell r="B53" t="str">
            <v>Max</v>
          </cell>
          <cell r="C53">
            <v>25.34</v>
          </cell>
          <cell r="D53">
            <v>86.485419999999991</v>
          </cell>
        </row>
        <row r="54">
          <cell r="B54" t="str">
            <v>Min</v>
          </cell>
          <cell r="C54">
            <v>9.2799999999999994</v>
          </cell>
          <cell r="D54">
            <v>31.672639999999998</v>
          </cell>
        </row>
        <row r="55">
          <cell r="B55" t="str">
            <v>Median</v>
          </cell>
          <cell r="C55">
            <v>23.125</v>
          </cell>
          <cell r="D55">
            <v>78.925624999999997</v>
          </cell>
        </row>
        <row r="56">
          <cell r="B56" t="str">
            <v># of Studies</v>
          </cell>
          <cell r="C56">
            <v>6</v>
          </cell>
          <cell r="D56">
            <v>6</v>
          </cell>
        </row>
        <row r="57">
          <cell r="B57" t="str">
            <v>Total Building Use - Gas Heating</v>
          </cell>
        </row>
        <row r="58">
          <cell r="B58" t="str">
            <v>Stat</v>
          </cell>
          <cell r="C58" t="str">
            <v>kBtu/sf</v>
          </cell>
        </row>
        <row r="59">
          <cell r="B59" t="str">
            <v>Average</v>
          </cell>
          <cell r="C59">
            <v>80.67</v>
          </cell>
        </row>
        <row r="60">
          <cell r="B60" t="str">
            <v>Max</v>
          </cell>
          <cell r="C60">
            <v>99.19</v>
          </cell>
        </row>
        <row r="61">
          <cell r="B61" t="str">
            <v>Min</v>
          </cell>
          <cell r="C61">
            <v>38.450000000000003</v>
          </cell>
        </row>
        <row r="62">
          <cell r="B62" t="str">
            <v>Median</v>
          </cell>
          <cell r="C62">
            <v>92.52000000000001</v>
          </cell>
        </row>
        <row r="63">
          <cell r="B63" t="str">
            <v># of Studies</v>
          </cell>
          <cell r="C63">
            <v>4</v>
          </cell>
        </row>
        <row r="64">
          <cell r="B64" t="str">
            <v>Total Building Use - Unknown Heating</v>
          </cell>
        </row>
        <row r="65">
          <cell r="B65" t="str">
            <v>Stat</v>
          </cell>
          <cell r="C65" t="str">
            <v>kBtu/sf</v>
          </cell>
        </row>
        <row r="66">
          <cell r="B66" t="str">
            <v>Average</v>
          </cell>
          <cell r="C66">
            <v>155.39679999999998</v>
          </cell>
        </row>
        <row r="67">
          <cell r="B67" t="str">
            <v>Max</v>
          </cell>
          <cell r="C67">
            <v>155.48179999999999</v>
          </cell>
        </row>
        <row r="68">
          <cell r="B68" t="str">
            <v>Min</v>
          </cell>
          <cell r="C68">
            <v>155.31180000000001</v>
          </cell>
        </row>
        <row r="69">
          <cell r="B69" t="str">
            <v>Median</v>
          </cell>
          <cell r="C69">
            <v>155.39679999999998</v>
          </cell>
        </row>
        <row r="70">
          <cell r="B70" t="str">
            <v># of Studies</v>
          </cell>
          <cell r="C70">
            <v>2</v>
          </cell>
        </row>
        <row r="71">
          <cell r="B71" t="str">
            <v>Gas Use - Gas Heating</v>
          </cell>
        </row>
        <row r="72">
          <cell r="B72" t="str">
            <v>Stat</v>
          </cell>
          <cell r="C72" t="str">
            <v>therm/sf</v>
          </cell>
          <cell r="D72" t="str">
            <v>kBtu/sf</v>
          </cell>
        </row>
        <row r="73">
          <cell r="B73" t="str">
            <v>Average</v>
          </cell>
          <cell r="C73">
            <v>0.79649999999999999</v>
          </cell>
          <cell r="D73">
            <v>79.649999999999991</v>
          </cell>
        </row>
        <row r="74">
          <cell r="B74" t="str">
            <v>Max</v>
          </cell>
          <cell r="C74">
            <v>1.18</v>
          </cell>
          <cell r="D74">
            <v>118</v>
          </cell>
        </row>
        <row r="75">
          <cell r="B75" t="str">
            <v>Min</v>
          </cell>
          <cell r="C75">
            <v>0.4</v>
          </cell>
          <cell r="D75">
            <v>40</v>
          </cell>
        </row>
        <row r="76">
          <cell r="B76" t="str">
            <v>Median</v>
          </cell>
          <cell r="C76">
            <v>0.80249999999999999</v>
          </cell>
          <cell r="D76">
            <v>80.25</v>
          </cell>
        </row>
        <row r="77">
          <cell r="B77" t="str">
            <v># of Studies</v>
          </cell>
          <cell r="C77">
            <v>6</v>
          </cell>
          <cell r="D77">
            <v>6</v>
          </cell>
        </row>
        <row r="78">
          <cell r="B78" t="str">
            <v>Electrical Use - No Heating</v>
          </cell>
        </row>
        <row r="79">
          <cell r="B79" t="str">
            <v>Stat</v>
          </cell>
          <cell r="C79" t="str">
            <v>kWh/sf</v>
          </cell>
          <cell r="D79" t="str">
            <v>kBtu/sf</v>
          </cell>
        </row>
        <row r="80">
          <cell r="B80" t="str">
            <v>Average</v>
          </cell>
          <cell r="C80">
            <v>12.9125</v>
          </cell>
          <cell r="D80">
            <v>44.070362499999995</v>
          </cell>
        </row>
        <row r="81">
          <cell r="B81" t="str">
            <v>Max</v>
          </cell>
          <cell r="C81">
            <v>16.7</v>
          </cell>
          <cell r="D81">
            <v>56.997099999999996</v>
          </cell>
        </row>
        <row r="82">
          <cell r="B82" t="str">
            <v>Min</v>
          </cell>
          <cell r="C82">
            <v>4.6500000000000004</v>
          </cell>
          <cell r="D82">
            <v>15.87045</v>
          </cell>
        </row>
        <row r="83">
          <cell r="B83" t="str">
            <v>Median</v>
          </cell>
          <cell r="C83">
            <v>13.5</v>
          </cell>
          <cell r="D83">
            <v>46.075499999999998</v>
          </cell>
        </row>
        <row r="84">
          <cell r="B84" t="str">
            <v># of Studies</v>
          </cell>
          <cell r="C84">
            <v>8</v>
          </cell>
          <cell r="D84">
            <v>8</v>
          </cell>
        </row>
      </sheetData>
      <sheetData sheetId="12">
        <row r="73">
          <cell r="B73" t="str">
            <v>Office - All Types</v>
          </cell>
        </row>
        <row r="74">
          <cell r="B74" t="str">
            <v>Total Building Use - All Electric</v>
          </cell>
        </row>
        <row r="75">
          <cell r="B75" t="str">
            <v>Stat</v>
          </cell>
          <cell r="C75" t="str">
            <v>kWh/sf</v>
          </cell>
          <cell r="D75" t="str">
            <v>kBtu/sf</v>
          </cell>
        </row>
        <row r="76">
          <cell r="B76" t="str">
            <v>Average</v>
          </cell>
          <cell r="C76">
            <v>23.58</v>
          </cell>
          <cell r="D76">
            <v>80.478539999999995</v>
          </cell>
        </row>
        <row r="77">
          <cell r="B77" t="str">
            <v>Max</v>
          </cell>
          <cell r="C77">
            <v>35</v>
          </cell>
          <cell r="D77">
            <v>119.455</v>
          </cell>
        </row>
        <row r="78">
          <cell r="B78" t="str">
            <v>Min</v>
          </cell>
          <cell r="C78">
            <v>19.2</v>
          </cell>
          <cell r="D78">
            <v>65.529599999999988</v>
          </cell>
        </row>
        <row r="79">
          <cell r="B79" t="str">
            <v>Median</v>
          </cell>
          <cell r="C79">
            <v>22.115000000000002</v>
          </cell>
          <cell r="D79">
            <v>75.478494999999995</v>
          </cell>
        </row>
        <row r="80">
          <cell r="B80" t="str">
            <v># of Studies</v>
          </cell>
          <cell r="C80">
            <v>8</v>
          </cell>
          <cell r="D80">
            <v>8</v>
          </cell>
        </row>
        <row r="81">
          <cell r="B81" t="str">
            <v>Total Building Use - Gas Heating</v>
          </cell>
        </row>
        <row r="82">
          <cell r="B82" t="str">
            <v>Stat</v>
          </cell>
          <cell r="C82" t="str">
            <v>kBtu/sf</v>
          </cell>
        </row>
        <row r="83">
          <cell r="B83" t="str">
            <v>Average</v>
          </cell>
          <cell r="C83">
            <v>88.384999999999991</v>
          </cell>
        </row>
        <row r="84">
          <cell r="B84" t="str">
            <v>Max</v>
          </cell>
          <cell r="C84">
            <v>106.64</v>
          </cell>
        </row>
        <row r="85">
          <cell r="B85" t="str">
            <v>Min</v>
          </cell>
          <cell r="C85">
            <v>73.739999999999995</v>
          </cell>
        </row>
        <row r="86">
          <cell r="B86" t="str">
            <v>Median</v>
          </cell>
          <cell r="C86">
            <v>86.58</v>
          </cell>
        </row>
        <row r="87">
          <cell r="B87" t="str">
            <v># of Studies</v>
          </cell>
          <cell r="C87">
            <v>4</v>
          </cell>
        </row>
        <row r="88">
          <cell r="B88" t="str">
            <v>Total Building Use - Unknown Heating</v>
          </cell>
        </row>
        <row r="89">
          <cell r="B89" t="str">
            <v>Stat</v>
          </cell>
          <cell r="C89" t="str">
            <v>kBtu/sf</v>
          </cell>
        </row>
        <row r="90">
          <cell r="B90" t="str">
            <v>Average</v>
          </cell>
          <cell r="C90">
            <v>80.657799999999995</v>
          </cell>
        </row>
        <row r="91">
          <cell r="B91" t="str">
            <v>Max</v>
          </cell>
          <cell r="C91">
            <v>80.710299999999989</v>
          </cell>
        </row>
        <row r="92">
          <cell r="B92" t="str">
            <v>Min</v>
          </cell>
          <cell r="C92">
            <v>80.6053</v>
          </cell>
        </row>
        <row r="93">
          <cell r="B93" t="str">
            <v>Median</v>
          </cell>
          <cell r="C93">
            <v>80.657799999999995</v>
          </cell>
        </row>
        <row r="94">
          <cell r="B94" t="str">
            <v># of Studies</v>
          </cell>
          <cell r="C94">
            <v>2</v>
          </cell>
        </row>
        <row r="95">
          <cell r="B95" t="str">
            <v>Gas Use - Gas Heating</v>
          </cell>
        </row>
        <row r="96">
          <cell r="B96" t="str">
            <v>Stat</v>
          </cell>
          <cell r="C96" t="str">
            <v>therm/sf</v>
          </cell>
          <cell r="D96" t="str">
            <v>kBtu/sf</v>
          </cell>
        </row>
        <row r="97">
          <cell r="B97" t="str">
            <v>Average</v>
          </cell>
          <cell r="C97">
            <v>0.30722727272727285</v>
          </cell>
          <cell r="D97">
            <v>30.722727272727273</v>
          </cell>
        </row>
        <row r="98">
          <cell r="B98" t="str">
            <v>Max</v>
          </cell>
          <cell r="C98">
            <v>0.36</v>
          </cell>
          <cell r="D98">
            <v>36</v>
          </cell>
        </row>
        <row r="99">
          <cell r="B99" t="str">
            <v>Min</v>
          </cell>
          <cell r="C99">
            <v>0.17699999999999999</v>
          </cell>
          <cell r="D99">
            <v>17.7</v>
          </cell>
        </row>
        <row r="100">
          <cell r="B100" t="str">
            <v>Median</v>
          </cell>
          <cell r="C100">
            <v>0.313</v>
          </cell>
          <cell r="D100">
            <v>31.3</v>
          </cell>
        </row>
        <row r="101">
          <cell r="B101" t="str">
            <v># of Studies</v>
          </cell>
          <cell r="C101">
            <v>11</v>
          </cell>
          <cell r="D101">
            <v>11</v>
          </cell>
        </row>
        <row r="102">
          <cell r="B102" t="str">
            <v>Electrical Use - No heating</v>
          </cell>
        </row>
        <row r="103">
          <cell r="B103" t="str">
            <v>Stat</v>
          </cell>
          <cell r="C103" t="str">
            <v>kWh/sf</v>
          </cell>
          <cell r="D103" t="str">
            <v>kBtu/sf</v>
          </cell>
        </row>
        <row r="104">
          <cell r="B104" t="str">
            <v>Average</v>
          </cell>
          <cell r="C104">
            <v>14.7075</v>
          </cell>
          <cell r="D104">
            <v>50.196697499999999</v>
          </cell>
        </row>
        <row r="105">
          <cell r="B105" t="str">
            <v>Max</v>
          </cell>
          <cell r="C105">
            <v>20.9</v>
          </cell>
          <cell r="D105">
            <v>71.331699999999998</v>
          </cell>
        </row>
        <row r="106">
          <cell r="B106" t="str">
            <v>Min</v>
          </cell>
          <cell r="C106">
            <v>13.18</v>
          </cell>
          <cell r="D106">
            <v>44.983339999999998</v>
          </cell>
        </row>
        <row r="107">
          <cell r="B107" t="str">
            <v>Median</v>
          </cell>
          <cell r="C107">
            <v>13.675000000000001</v>
          </cell>
          <cell r="D107">
            <v>46.672774999999994</v>
          </cell>
        </row>
        <row r="108">
          <cell r="B108" t="str">
            <v># of Studies</v>
          </cell>
          <cell r="C108">
            <v>8</v>
          </cell>
          <cell r="D108">
            <v>8</v>
          </cell>
        </row>
        <row r="111">
          <cell r="B111" t="str">
            <v>Office - Actual Billing Data with Building Size [Average 324,000 sf, Range 60,000 - 1,232,000 sf (Ref. 20)]</v>
          </cell>
        </row>
        <row r="112">
          <cell r="B112" t="str">
            <v>Total Building Use - All Electric</v>
          </cell>
        </row>
        <row r="113">
          <cell r="B113" t="str">
            <v>Stat</v>
          </cell>
          <cell r="C113" t="str">
            <v>kWh/sf</v>
          </cell>
          <cell r="D113" t="str">
            <v>kBtu/sf</v>
          </cell>
        </row>
        <row r="114">
          <cell r="B114" t="str">
            <v>Average</v>
          </cell>
          <cell r="C114">
            <v>20.8</v>
          </cell>
          <cell r="D114">
            <v>70.990399999999994</v>
          </cell>
        </row>
        <row r="115">
          <cell r="B115" t="str">
            <v>Max</v>
          </cell>
          <cell r="C115">
            <v>46.3</v>
          </cell>
          <cell r="D115">
            <v>158.02189999999999</v>
          </cell>
        </row>
        <row r="116">
          <cell r="B116" t="str">
            <v>Min</v>
          </cell>
          <cell r="C116">
            <v>6.6</v>
          </cell>
          <cell r="D116">
            <v>22.525799999999997</v>
          </cell>
        </row>
        <row r="117">
          <cell r="B117" t="str">
            <v>Median</v>
          </cell>
          <cell r="C117">
            <v>20.2</v>
          </cell>
          <cell r="D117">
            <v>68.942599999999999</v>
          </cell>
        </row>
        <row r="118">
          <cell r="B118" t="str">
            <v># of Buildings</v>
          </cell>
          <cell r="C118">
            <v>35</v>
          </cell>
          <cell r="D118">
            <v>35</v>
          </cell>
        </row>
        <row r="119">
          <cell r="B119" t="str">
            <v>Total Building Use - Gas Heating</v>
          </cell>
        </row>
        <row r="120">
          <cell r="B120" t="str">
            <v>Stat</v>
          </cell>
          <cell r="C120" t="str">
            <v>kBtu/sf</v>
          </cell>
        </row>
        <row r="121">
          <cell r="B121" t="str">
            <v>Average</v>
          </cell>
          <cell r="C121">
            <v>92.256311830991208</v>
          </cell>
        </row>
        <row r="122">
          <cell r="B122" t="str">
            <v>Max</v>
          </cell>
          <cell r="C122">
            <v>305.49171358812094</v>
          </cell>
        </row>
        <row r="123">
          <cell r="B123" t="str">
            <v>Min</v>
          </cell>
          <cell r="C123">
            <v>35.991955486467752</v>
          </cell>
        </row>
        <row r="124">
          <cell r="B124" t="str">
            <v>Median</v>
          </cell>
          <cell r="C124">
            <v>77.918871929700003</v>
          </cell>
        </row>
        <row r="125">
          <cell r="B125" t="str">
            <v># of Buildings</v>
          </cell>
          <cell r="C125">
            <v>15</v>
          </cell>
        </row>
        <row r="126">
          <cell r="B126" t="str">
            <v>Total Building Use - Unknown Heating</v>
          </cell>
        </row>
        <row r="127">
          <cell r="B127" t="str">
            <v>Stat</v>
          </cell>
          <cell r="C127" t="str">
            <v>kBtu/sf</v>
          </cell>
        </row>
        <row r="128">
          <cell r="B128" t="str">
            <v>Average</v>
          </cell>
          <cell r="C128">
            <v>77.3</v>
          </cell>
        </row>
        <row r="129">
          <cell r="B129" t="str">
            <v>Max</v>
          </cell>
          <cell r="C129">
            <v>305.49171358812094</v>
          </cell>
        </row>
        <row r="130">
          <cell r="B130" t="str">
            <v>Min</v>
          </cell>
          <cell r="C130">
            <v>21.9518421764643</v>
          </cell>
        </row>
        <row r="131">
          <cell r="B131" t="str">
            <v>Median</v>
          </cell>
          <cell r="C131">
            <v>69.519016171185655</v>
          </cell>
        </row>
        <row r="132">
          <cell r="B132" t="str">
            <v># of Buildings</v>
          </cell>
          <cell r="C132">
            <v>50</v>
          </cell>
        </row>
        <row r="133">
          <cell r="B133" t="str">
            <v>Gas Use - Gas Heating</v>
          </cell>
        </row>
        <row r="134">
          <cell r="B134" t="str">
            <v>Stat</v>
          </cell>
          <cell r="C134" t="str">
            <v>therm/sf</v>
          </cell>
          <cell r="D134" t="str">
            <v>kBtu/sf</v>
          </cell>
        </row>
        <row r="135">
          <cell r="B135" t="str">
            <v>Average</v>
          </cell>
          <cell r="C135">
            <v>0.18763629243729049</v>
          </cell>
          <cell r="D135">
            <v>18.763629243729049</v>
          </cell>
        </row>
        <row r="136">
          <cell r="B136" t="str">
            <v>Max</v>
          </cell>
          <cell r="C136">
            <v>1.3546481306160414</v>
          </cell>
          <cell r="D136">
            <v>135.46481306160413</v>
          </cell>
        </row>
        <row r="137">
          <cell r="B137" t="str">
            <v>Min</v>
          </cell>
          <cell r="C137">
            <v>1.6218650559287652E-3</v>
          </cell>
          <cell r="D137">
            <v>0.16218650559287651</v>
          </cell>
        </row>
        <row r="138">
          <cell r="B138" t="str">
            <v>Median</v>
          </cell>
          <cell r="C138">
            <v>0.06</v>
          </cell>
          <cell r="D138">
            <v>6</v>
          </cell>
        </row>
        <row r="139">
          <cell r="B139" t="str">
            <v># of Buildings</v>
          </cell>
          <cell r="C139">
            <v>15</v>
          </cell>
          <cell r="D139">
            <v>15</v>
          </cell>
        </row>
        <row r="140">
          <cell r="B140" t="str">
            <v>Electrical Use - No Heating</v>
          </cell>
        </row>
        <row r="141">
          <cell r="B141" t="str">
            <v>Stat</v>
          </cell>
          <cell r="C141" t="str">
            <v>kWh/sf</v>
          </cell>
          <cell r="D141" t="str">
            <v>kBtu/sf</v>
          </cell>
        </row>
        <row r="142">
          <cell r="B142" t="str">
            <v>Average</v>
          </cell>
          <cell r="C142">
            <v>21.533162199608025</v>
          </cell>
          <cell r="D142">
            <v>73.492682587262181</v>
          </cell>
        </row>
        <row r="143">
          <cell r="B143" t="str">
            <v>Max</v>
          </cell>
          <cell r="C143">
            <v>50.146992874582686</v>
          </cell>
          <cell r="D143">
            <v>171.15168668095069</v>
          </cell>
        </row>
        <row r="144">
          <cell r="B144" t="str">
            <v>Min</v>
          </cell>
          <cell r="C144">
            <v>10.376795693448214</v>
          </cell>
          <cell r="D144">
            <v>35.416003701738752</v>
          </cell>
        </row>
        <row r="145">
          <cell r="B145" t="str">
            <v>Median</v>
          </cell>
          <cell r="C145">
            <v>18.45574541077659</v>
          </cell>
          <cell r="D145">
            <v>62.989459086980496</v>
          </cell>
        </row>
        <row r="146">
          <cell r="B146" t="str">
            <v># of Buildings</v>
          </cell>
          <cell r="C146">
            <v>15</v>
          </cell>
          <cell r="D146">
            <v>15</v>
          </cell>
        </row>
      </sheetData>
      <sheetData sheetId="13">
        <row r="41">
          <cell r="B41" t="str">
            <v>Other - Aquatic Facility</v>
          </cell>
        </row>
        <row r="42">
          <cell r="B42" t="str">
            <v>Total Building Use - All Electric</v>
          </cell>
        </row>
        <row r="43">
          <cell r="B43" t="str">
            <v>Stat</v>
          </cell>
          <cell r="C43" t="str">
            <v>kWh/sf</v>
          </cell>
          <cell r="D43" t="str">
            <v>kBtu/sf</v>
          </cell>
        </row>
        <row r="44">
          <cell r="B44" t="str">
            <v>Average</v>
          </cell>
          <cell r="C44">
            <v>83.61</v>
          </cell>
          <cell r="D44">
            <v>285.36093</v>
          </cell>
        </row>
        <row r="45">
          <cell r="B45" t="str">
            <v>Max</v>
          </cell>
          <cell r="C45">
            <v>102.65</v>
          </cell>
          <cell r="D45">
            <v>350.34444999999999</v>
          </cell>
        </row>
        <row r="46">
          <cell r="B46" t="str">
            <v>Min</v>
          </cell>
          <cell r="C46">
            <v>64.569999999999993</v>
          </cell>
          <cell r="D46">
            <v>220.37740999999997</v>
          </cell>
        </row>
        <row r="47">
          <cell r="B47" t="str">
            <v>Median</v>
          </cell>
          <cell r="C47">
            <v>83.61</v>
          </cell>
          <cell r="D47">
            <v>285.36093</v>
          </cell>
        </row>
        <row r="48">
          <cell r="B48" t="str">
            <v># of Studies</v>
          </cell>
          <cell r="C48">
            <v>2</v>
          </cell>
          <cell r="D48">
            <v>2</v>
          </cell>
        </row>
        <row r="49">
          <cell r="B49" t="str">
            <v>Total Building Use - Gas Heating</v>
          </cell>
        </row>
        <row r="50">
          <cell r="B50" t="str">
            <v>Stat</v>
          </cell>
          <cell r="C50" t="str">
            <v>kBtu/sf</v>
          </cell>
        </row>
        <row r="51">
          <cell r="B51" t="str">
            <v>Average</v>
          </cell>
          <cell r="C51">
            <v>378.435</v>
          </cell>
        </row>
        <row r="52">
          <cell r="B52" t="str">
            <v>Max</v>
          </cell>
          <cell r="C52">
            <v>471.04</v>
          </cell>
        </row>
        <row r="53">
          <cell r="B53" t="str">
            <v>Min</v>
          </cell>
          <cell r="C53">
            <v>285.83</v>
          </cell>
        </row>
        <row r="54">
          <cell r="B54" t="str">
            <v>Median</v>
          </cell>
          <cell r="C54">
            <v>378.435</v>
          </cell>
        </row>
        <row r="55">
          <cell r="B55" t="str">
            <v># of Studies</v>
          </cell>
          <cell r="C55">
            <v>2</v>
          </cell>
        </row>
        <row r="56">
          <cell r="B56" t="str">
            <v>Electrical Use - No Heating</v>
          </cell>
        </row>
        <row r="57">
          <cell r="B57" t="str">
            <v>Stat</v>
          </cell>
          <cell r="C57" t="str">
            <v>kWh/sf</v>
          </cell>
          <cell r="D57" t="str">
            <v>kBtu/sf</v>
          </cell>
        </row>
        <row r="58">
          <cell r="B58" t="str">
            <v>Average</v>
          </cell>
          <cell r="C58">
            <v>20.049999999999997</v>
          </cell>
          <cell r="D58">
            <v>68.430649999999986</v>
          </cell>
        </row>
        <row r="59">
          <cell r="B59" t="str">
            <v>Max</v>
          </cell>
          <cell r="C59">
            <v>20.22</v>
          </cell>
          <cell r="D59">
            <v>69.010859999999994</v>
          </cell>
        </row>
        <row r="60">
          <cell r="B60" t="str">
            <v>Min</v>
          </cell>
          <cell r="C60">
            <v>19.88</v>
          </cell>
          <cell r="D60">
            <v>67.850439999999992</v>
          </cell>
        </row>
        <row r="61">
          <cell r="B61" t="str">
            <v>Median</v>
          </cell>
          <cell r="C61">
            <v>20.049999999999997</v>
          </cell>
          <cell r="D61">
            <v>68.430649999999986</v>
          </cell>
        </row>
        <row r="62">
          <cell r="B62" t="str">
            <v># of Studies</v>
          </cell>
          <cell r="C62">
            <v>2</v>
          </cell>
          <cell r="D62">
            <v>2</v>
          </cell>
        </row>
        <row r="65">
          <cell r="B65" t="str">
            <v>Other - Sports Facility</v>
          </cell>
        </row>
        <row r="66">
          <cell r="B66" t="str">
            <v>Total Building Use - All Electric</v>
          </cell>
        </row>
        <row r="67">
          <cell r="B67" t="str">
            <v>Stat</v>
          </cell>
          <cell r="C67" t="str">
            <v>kWh/sf</v>
          </cell>
          <cell r="D67" t="str">
            <v>kBtu/sf</v>
          </cell>
        </row>
        <row r="68">
          <cell r="B68" t="str">
            <v>Average</v>
          </cell>
          <cell r="C68">
            <v>29.03</v>
          </cell>
          <cell r="D68">
            <v>99.079389999999989</v>
          </cell>
        </row>
        <row r="69">
          <cell r="B69" t="str">
            <v>Max</v>
          </cell>
          <cell r="C69">
            <v>33.11</v>
          </cell>
          <cell r="D69">
            <v>113.00442999999999</v>
          </cell>
        </row>
        <row r="70">
          <cell r="B70" t="str">
            <v>Min</v>
          </cell>
          <cell r="C70">
            <v>24.95</v>
          </cell>
          <cell r="D70">
            <v>85.154349999999994</v>
          </cell>
        </row>
        <row r="71">
          <cell r="B71" t="str">
            <v>Median</v>
          </cell>
          <cell r="C71">
            <v>29.03</v>
          </cell>
          <cell r="D71">
            <v>99.079389999999989</v>
          </cell>
        </row>
        <row r="72">
          <cell r="B72" t="str">
            <v># of Studies</v>
          </cell>
          <cell r="C72">
            <v>2</v>
          </cell>
          <cell r="D72">
            <v>2</v>
          </cell>
        </row>
        <row r="73">
          <cell r="B73" t="str">
            <v>Total Building Use - Gas Heating</v>
          </cell>
        </row>
        <row r="74">
          <cell r="B74" t="str">
            <v>Stat</v>
          </cell>
          <cell r="C74" t="str">
            <v>kBtu/sf</v>
          </cell>
        </row>
        <row r="75">
          <cell r="B75" t="str">
            <v>Average</v>
          </cell>
          <cell r="C75">
            <v>116.1</v>
          </cell>
        </row>
        <row r="76">
          <cell r="B76" t="str">
            <v>Max</v>
          </cell>
          <cell r="C76">
            <v>134.97</v>
          </cell>
        </row>
        <row r="77">
          <cell r="B77" t="str">
            <v>Min</v>
          </cell>
          <cell r="C77">
            <v>97.23</v>
          </cell>
        </row>
        <row r="78">
          <cell r="B78" t="str">
            <v>Median</v>
          </cell>
          <cell r="C78">
            <v>116.1</v>
          </cell>
        </row>
        <row r="79">
          <cell r="B79" t="str">
            <v># of Studies</v>
          </cell>
          <cell r="C79">
            <v>2</v>
          </cell>
        </row>
        <row r="80">
          <cell r="B80" t="str">
            <v>Electrical Use - No Heating</v>
          </cell>
        </row>
        <row r="81">
          <cell r="B81" t="str">
            <v>Stat</v>
          </cell>
          <cell r="C81" t="str">
            <v>kWh/sf</v>
          </cell>
          <cell r="D81" t="str">
            <v>kBtu/sf</v>
          </cell>
        </row>
        <row r="82">
          <cell r="B82" t="str">
            <v>Average</v>
          </cell>
          <cell r="C82">
            <v>17.420000000000002</v>
          </cell>
          <cell r="D82">
            <v>59.454459999999997</v>
          </cell>
        </row>
        <row r="83">
          <cell r="B83" t="str">
            <v>Max</v>
          </cell>
          <cell r="C83">
            <v>18.13</v>
          </cell>
          <cell r="D83">
            <v>61.877689999999994</v>
          </cell>
        </row>
        <row r="84">
          <cell r="B84" t="str">
            <v>Min</v>
          </cell>
          <cell r="C84">
            <v>16.71</v>
          </cell>
          <cell r="D84">
            <v>57.031230000000001</v>
          </cell>
        </row>
        <row r="85">
          <cell r="B85" t="str">
            <v>Median</v>
          </cell>
          <cell r="C85">
            <v>17.420000000000002</v>
          </cell>
          <cell r="D85">
            <v>59.454459999999997</v>
          </cell>
        </row>
        <row r="86">
          <cell r="B86" t="str">
            <v># of Studies</v>
          </cell>
          <cell r="C86">
            <v>2</v>
          </cell>
          <cell r="D86">
            <v>2</v>
          </cell>
        </row>
        <row r="89">
          <cell r="B89" t="str">
            <v>Other - Auditorium</v>
          </cell>
        </row>
        <row r="90">
          <cell r="B90" t="str">
            <v>Total Building Use - All Electric</v>
          </cell>
        </row>
        <row r="91">
          <cell r="B91" t="str">
            <v>Stat</v>
          </cell>
          <cell r="C91" t="str">
            <v>kWh/sf</v>
          </cell>
          <cell r="D91" t="str">
            <v>kBtu/sf</v>
          </cell>
        </row>
        <row r="92">
          <cell r="B92" t="str">
            <v>Average</v>
          </cell>
          <cell r="C92">
            <v>24.29</v>
          </cell>
          <cell r="D92">
            <v>82.901769999999999</v>
          </cell>
        </row>
        <row r="93">
          <cell r="B93" t="str">
            <v>Max</v>
          </cell>
          <cell r="C93">
            <v>26</v>
          </cell>
          <cell r="D93">
            <v>88.738</v>
          </cell>
        </row>
        <row r="94">
          <cell r="B94" t="str">
            <v>Min</v>
          </cell>
          <cell r="C94">
            <v>22.58</v>
          </cell>
          <cell r="D94">
            <v>77.065539999999984</v>
          </cell>
        </row>
        <row r="95">
          <cell r="B95" t="str">
            <v>Median</v>
          </cell>
          <cell r="C95">
            <v>24.29</v>
          </cell>
          <cell r="D95">
            <v>82.901769999999999</v>
          </cell>
        </row>
        <row r="96">
          <cell r="B96" t="str">
            <v># of Studies</v>
          </cell>
          <cell r="C96">
            <v>2</v>
          </cell>
          <cell r="D96">
            <v>2</v>
          </cell>
        </row>
        <row r="97">
          <cell r="B97" t="str">
            <v>Total Building Use - Gas Heating</v>
          </cell>
        </row>
        <row r="98">
          <cell r="B98" t="str">
            <v>Stat</v>
          </cell>
          <cell r="C98" t="str">
            <v>kBtu/sf</v>
          </cell>
        </row>
        <row r="99">
          <cell r="B99" t="str">
            <v>Average</v>
          </cell>
          <cell r="C99">
            <v>100.705</v>
          </cell>
        </row>
        <row r="100">
          <cell r="B100" t="str">
            <v>Max</v>
          </cell>
          <cell r="C100">
            <v>107.69</v>
          </cell>
        </row>
        <row r="101">
          <cell r="B101" t="str">
            <v>Min</v>
          </cell>
          <cell r="C101">
            <v>93.72</v>
          </cell>
        </row>
        <row r="102">
          <cell r="B102" t="str">
            <v>Median</v>
          </cell>
          <cell r="C102">
            <v>100.705</v>
          </cell>
        </row>
        <row r="103">
          <cell r="B103" t="str">
            <v># of Studies</v>
          </cell>
          <cell r="C103">
            <v>2</v>
          </cell>
        </row>
        <row r="104">
          <cell r="B104" t="str">
            <v>Electrical Use - No Heating</v>
          </cell>
        </row>
        <row r="105">
          <cell r="B105" t="str">
            <v>Stat</v>
          </cell>
          <cell r="C105" t="str">
            <v>kWh/sf</v>
          </cell>
          <cell r="D105" t="str">
            <v>kBtu/sf</v>
          </cell>
        </row>
        <row r="106">
          <cell r="B106" t="str">
            <v>Average</v>
          </cell>
          <cell r="C106">
            <v>11.865</v>
          </cell>
          <cell r="D106">
            <v>40.495244999999997</v>
          </cell>
        </row>
        <row r="107">
          <cell r="B107" t="str">
            <v>Max</v>
          </cell>
          <cell r="C107">
            <v>12.52</v>
          </cell>
          <cell r="D107">
            <v>42.730759999999997</v>
          </cell>
        </row>
        <row r="108">
          <cell r="B108" t="str">
            <v>Min</v>
          </cell>
          <cell r="C108">
            <v>11.21</v>
          </cell>
          <cell r="D108">
            <v>38.259729999999998</v>
          </cell>
        </row>
        <row r="109">
          <cell r="B109" t="str">
            <v>Median</v>
          </cell>
          <cell r="C109">
            <v>11.865</v>
          </cell>
          <cell r="D109">
            <v>40.495244999999997</v>
          </cell>
        </row>
        <row r="110">
          <cell r="B110" t="str">
            <v># of Studies</v>
          </cell>
          <cell r="C110">
            <v>2</v>
          </cell>
          <cell r="D110">
            <v>2</v>
          </cell>
        </row>
        <row r="113">
          <cell r="B113" t="str">
            <v>Other - Laundry</v>
          </cell>
        </row>
        <row r="114">
          <cell r="B114" t="str">
            <v>Gas Use - Gas Heating</v>
          </cell>
        </row>
        <row r="115">
          <cell r="B115" t="str">
            <v>Stat</v>
          </cell>
          <cell r="C115" t="str">
            <v>therm/sf</v>
          </cell>
          <cell r="D115" t="str">
            <v>kBtu/sf</v>
          </cell>
        </row>
        <row r="116">
          <cell r="B116" t="str">
            <v>Average</v>
          </cell>
          <cell r="C116">
            <v>7.6239999999999997</v>
          </cell>
          <cell r="D116">
            <v>762.4</v>
          </cell>
        </row>
        <row r="117">
          <cell r="B117" t="str">
            <v>Max</v>
          </cell>
          <cell r="C117">
            <v>7.6239999999999997</v>
          </cell>
          <cell r="D117">
            <v>762.4</v>
          </cell>
        </row>
        <row r="118">
          <cell r="B118" t="str">
            <v>Min</v>
          </cell>
          <cell r="C118">
            <v>7.6239999999999997</v>
          </cell>
          <cell r="D118">
            <v>762.4</v>
          </cell>
        </row>
        <row r="119">
          <cell r="B119" t="str">
            <v>Median</v>
          </cell>
          <cell r="C119">
            <v>7.6239999999999997</v>
          </cell>
          <cell r="D119">
            <v>762.4</v>
          </cell>
        </row>
        <row r="120">
          <cell r="B120" t="str">
            <v># of Studies</v>
          </cell>
          <cell r="C120">
            <v>1</v>
          </cell>
          <cell r="D120">
            <v>1</v>
          </cell>
        </row>
        <row r="123">
          <cell r="B123" t="str">
            <v>Other - Shop</v>
          </cell>
        </row>
        <row r="124">
          <cell r="B124" t="str">
            <v>Gas Use - Gas Heating</v>
          </cell>
        </row>
        <row r="125">
          <cell r="B125" t="str">
            <v>Stat</v>
          </cell>
          <cell r="C125" t="str">
            <v>therm/sf</v>
          </cell>
          <cell r="D125" t="str">
            <v>kBtu/sf</v>
          </cell>
        </row>
        <row r="126">
          <cell r="B126" t="str">
            <v>Average</v>
          </cell>
          <cell r="C126">
            <v>0.42199999999999999</v>
          </cell>
          <cell r="D126">
            <v>42.2</v>
          </cell>
        </row>
        <row r="127">
          <cell r="B127" t="str">
            <v>Max</v>
          </cell>
          <cell r="C127">
            <v>0.50800000000000001</v>
          </cell>
          <cell r="D127">
            <v>50.8</v>
          </cell>
        </row>
        <row r="128">
          <cell r="B128" t="str">
            <v>Min</v>
          </cell>
          <cell r="C128">
            <v>0.36499999999999999</v>
          </cell>
          <cell r="D128">
            <v>36.5</v>
          </cell>
        </row>
        <row r="129">
          <cell r="B129" t="str">
            <v>Median</v>
          </cell>
          <cell r="C129">
            <v>0.40749999999999997</v>
          </cell>
          <cell r="D129">
            <v>40.75</v>
          </cell>
        </row>
        <row r="130">
          <cell r="B130" t="str">
            <v># of Studies</v>
          </cell>
          <cell r="C130">
            <v>4</v>
          </cell>
          <cell r="D130">
            <v>4</v>
          </cell>
        </row>
        <row r="133">
          <cell r="B133" t="str">
            <v>Other - Uncategorized</v>
          </cell>
        </row>
        <row r="134">
          <cell r="B134" t="str">
            <v>Gas Use - Gas Heating</v>
          </cell>
        </row>
        <row r="135">
          <cell r="B135" t="str">
            <v>Stat</v>
          </cell>
          <cell r="C135" t="str">
            <v>therm/sf</v>
          </cell>
          <cell r="D135" t="str">
            <v>kBtu/sf</v>
          </cell>
        </row>
        <row r="136">
          <cell r="B136" t="str">
            <v>Average</v>
          </cell>
          <cell r="C136">
            <v>0.52</v>
          </cell>
          <cell r="D136">
            <v>52</v>
          </cell>
        </row>
        <row r="137">
          <cell r="B137" t="str">
            <v>Max</v>
          </cell>
          <cell r="C137">
            <v>0.52</v>
          </cell>
          <cell r="D137">
            <v>52</v>
          </cell>
        </row>
        <row r="138">
          <cell r="B138" t="str">
            <v>Min</v>
          </cell>
          <cell r="C138">
            <v>0.52</v>
          </cell>
          <cell r="D138">
            <v>52</v>
          </cell>
        </row>
        <row r="139">
          <cell r="B139" t="str">
            <v>Median</v>
          </cell>
          <cell r="C139">
            <v>0.52</v>
          </cell>
          <cell r="D139">
            <v>52</v>
          </cell>
        </row>
        <row r="140">
          <cell r="B140" t="str">
            <v># of Studies</v>
          </cell>
          <cell r="C140">
            <v>1</v>
          </cell>
          <cell r="D140">
            <v>1</v>
          </cell>
        </row>
      </sheetData>
      <sheetData sheetId="14">
        <row r="55">
          <cell r="B55" t="str">
            <v>Restaurant - Fast Food Restaurant</v>
          </cell>
        </row>
        <row r="56">
          <cell r="B56" t="str">
            <v>Total Building Use - All Electric</v>
          </cell>
        </row>
        <row r="57">
          <cell r="B57" t="str">
            <v>Stat</v>
          </cell>
          <cell r="C57" t="str">
            <v>kWh/sf</v>
          </cell>
          <cell r="D57" t="str">
            <v>kBtu/sf</v>
          </cell>
        </row>
        <row r="58">
          <cell r="B58" t="str">
            <v>Average</v>
          </cell>
          <cell r="C58">
            <v>117.99499999999999</v>
          </cell>
          <cell r="D58">
            <v>402.71693500000003</v>
          </cell>
        </row>
        <row r="59">
          <cell r="B59" t="str">
            <v>Max</v>
          </cell>
          <cell r="C59">
            <v>154.6</v>
          </cell>
          <cell r="D59">
            <v>527.64979999999991</v>
          </cell>
        </row>
        <row r="60">
          <cell r="B60" t="str">
            <v>Min</v>
          </cell>
          <cell r="C60">
            <v>80.5</v>
          </cell>
          <cell r="D60">
            <v>274.74649999999997</v>
          </cell>
        </row>
        <row r="61">
          <cell r="B61" t="str">
            <v>Median</v>
          </cell>
          <cell r="C61">
            <v>118.44</v>
          </cell>
          <cell r="D61">
            <v>404.23572000000001</v>
          </cell>
        </row>
        <row r="62">
          <cell r="B62" t="str">
            <v># of Studies</v>
          </cell>
          <cell r="C62">
            <v>4</v>
          </cell>
          <cell r="D62">
            <v>4</v>
          </cell>
        </row>
        <row r="63">
          <cell r="B63" t="str">
            <v>Total Building Use - Gas Heating</v>
          </cell>
        </row>
        <row r="64">
          <cell r="B64" t="str">
            <v>Stat</v>
          </cell>
          <cell r="C64" t="str">
            <v>kBtu/sf</v>
          </cell>
        </row>
        <row r="65">
          <cell r="B65" t="str">
            <v>Average</v>
          </cell>
          <cell r="C65">
            <v>581.28</v>
          </cell>
        </row>
        <row r="66">
          <cell r="B66" t="str">
            <v>Max</v>
          </cell>
          <cell r="C66">
            <v>587.76</v>
          </cell>
        </row>
        <row r="67">
          <cell r="B67" t="str">
            <v>Min</v>
          </cell>
          <cell r="C67">
            <v>574.79999999999995</v>
          </cell>
        </row>
        <row r="68">
          <cell r="B68" t="str">
            <v>Median</v>
          </cell>
          <cell r="C68">
            <v>581.28</v>
          </cell>
        </row>
        <row r="69">
          <cell r="B69" t="str">
            <v># of Studies</v>
          </cell>
          <cell r="C69">
            <v>2</v>
          </cell>
        </row>
        <row r="70">
          <cell r="B70" t="str">
            <v>Gas Use - Gas Heating</v>
          </cell>
        </row>
        <row r="71">
          <cell r="B71" t="str">
            <v>Stat</v>
          </cell>
          <cell r="C71" t="str">
            <v>therm/sf</v>
          </cell>
          <cell r="D71" t="str">
            <v>kBtu/sf</v>
          </cell>
        </row>
        <row r="72">
          <cell r="B72" t="str">
            <v>Average</v>
          </cell>
          <cell r="C72">
            <v>1.9712499999999999</v>
          </cell>
          <cell r="D72">
            <v>197.125</v>
          </cell>
        </row>
        <row r="73">
          <cell r="B73" t="str">
            <v>Max</v>
          </cell>
          <cell r="C73">
            <v>4.8410000000000002</v>
          </cell>
          <cell r="D73">
            <v>484.1</v>
          </cell>
        </row>
        <row r="74">
          <cell r="B74" t="str">
            <v>Min</v>
          </cell>
          <cell r="C74">
            <v>0.3</v>
          </cell>
          <cell r="D74">
            <v>30</v>
          </cell>
        </row>
        <row r="75">
          <cell r="B75" t="str">
            <v>Median</v>
          </cell>
          <cell r="C75">
            <v>1.3720000000000001</v>
          </cell>
          <cell r="D75">
            <v>137.19999999999999</v>
          </cell>
        </row>
        <row r="76">
          <cell r="B76" t="str">
            <v># of Studies</v>
          </cell>
          <cell r="C76">
            <v>4</v>
          </cell>
          <cell r="D76">
            <v>4</v>
          </cell>
        </row>
        <row r="77">
          <cell r="B77" t="str">
            <v>Electrical Use - No Heating</v>
          </cell>
        </row>
        <row r="78">
          <cell r="B78" t="str">
            <v>Stat</v>
          </cell>
          <cell r="C78" t="str">
            <v>kWh/sf</v>
          </cell>
          <cell r="D78" t="str">
            <v>kBtu/sf</v>
          </cell>
        </row>
        <row r="79">
          <cell r="B79" t="str">
            <v>Average</v>
          </cell>
          <cell r="C79">
            <v>84.537500000000009</v>
          </cell>
          <cell r="D79">
            <v>288.52648749999997</v>
          </cell>
        </row>
        <row r="80">
          <cell r="B80" t="str">
            <v>Max</v>
          </cell>
          <cell r="C80">
            <v>113.62</v>
          </cell>
          <cell r="D80">
            <v>387.78505999999999</v>
          </cell>
        </row>
        <row r="81">
          <cell r="B81" t="str">
            <v>Min</v>
          </cell>
          <cell r="C81">
            <v>51.1</v>
          </cell>
          <cell r="D81">
            <v>174.40430000000001</v>
          </cell>
        </row>
        <row r="82">
          <cell r="B82" t="str">
            <v>Median</v>
          </cell>
          <cell r="C82">
            <v>86.715000000000003</v>
          </cell>
          <cell r="D82">
            <v>295.95829499999996</v>
          </cell>
        </row>
        <row r="83">
          <cell r="B83" t="str">
            <v># of Studies</v>
          </cell>
          <cell r="C83">
            <v>4</v>
          </cell>
          <cell r="D83">
            <v>4</v>
          </cell>
        </row>
        <row r="86">
          <cell r="B86" t="str">
            <v>Restaurant - Full Service Restaurant</v>
          </cell>
        </row>
        <row r="87">
          <cell r="B87" t="str">
            <v>Total Building Use - All Electric</v>
          </cell>
        </row>
        <row r="88">
          <cell r="B88" t="str">
            <v>Stat</v>
          </cell>
          <cell r="C88" t="str">
            <v>kWh/sf</v>
          </cell>
          <cell r="D88" t="str">
            <v>kBtu/sf</v>
          </cell>
        </row>
        <row r="89">
          <cell r="B89" t="str">
            <v>Average</v>
          </cell>
          <cell r="C89">
            <v>39.730000000000004</v>
          </cell>
          <cell r="D89">
            <v>135.59849</v>
          </cell>
        </row>
        <row r="90">
          <cell r="B90" t="str">
            <v>Max</v>
          </cell>
          <cell r="C90">
            <v>46.7</v>
          </cell>
          <cell r="D90">
            <v>159.3871</v>
          </cell>
        </row>
        <row r="91">
          <cell r="B91" t="str">
            <v>Min</v>
          </cell>
          <cell r="C91">
            <v>32.76</v>
          </cell>
          <cell r="D91">
            <v>111.80987999999999</v>
          </cell>
        </row>
        <row r="92">
          <cell r="B92" t="str">
            <v>Median</v>
          </cell>
          <cell r="C92">
            <v>39.730000000000004</v>
          </cell>
          <cell r="D92">
            <v>135.59849</v>
          </cell>
        </row>
        <row r="93">
          <cell r="B93" t="str">
            <v># of Studies</v>
          </cell>
          <cell r="C93">
            <v>2</v>
          </cell>
          <cell r="D93">
            <v>2</v>
          </cell>
        </row>
        <row r="94">
          <cell r="B94" t="str">
            <v>Total Building Use - Gas Heating</v>
          </cell>
        </row>
        <row r="95">
          <cell r="B95" t="str">
            <v>Stat</v>
          </cell>
          <cell r="C95" t="str">
            <v>kBtu/sf</v>
          </cell>
        </row>
        <row r="96">
          <cell r="B96" t="str">
            <v>Average</v>
          </cell>
          <cell r="C96">
            <v>141.9</v>
          </cell>
        </row>
        <row r="97">
          <cell r="B97" t="str">
            <v>Max</v>
          </cell>
          <cell r="C97">
            <v>167.19</v>
          </cell>
        </row>
        <row r="98">
          <cell r="B98" t="str">
            <v>Min</v>
          </cell>
          <cell r="C98">
            <v>116.61</v>
          </cell>
        </row>
        <row r="99">
          <cell r="B99" t="str">
            <v>Median</v>
          </cell>
          <cell r="C99">
            <v>141.9</v>
          </cell>
        </row>
        <row r="100">
          <cell r="B100" t="str">
            <v># of Studies</v>
          </cell>
          <cell r="C100">
            <v>2</v>
          </cell>
        </row>
        <row r="101">
          <cell r="B101" t="str">
            <v>Gas Use - Gas Heating</v>
          </cell>
        </row>
        <row r="102">
          <cell r="B102" t="str">
            <v>Stat</v>
          </cell>
          <cell r="C102" t="str">
            <v>therm/sf</v>
          </cell>
          <cell r="D102" t="str">
            <v>kBtu/sf</v>
          </cell>
        </row>
        <row r="103">
          <cell r="B103" t="str">
            <v>Average</v>
          </cell>
          <cell r="C103">
            <v>1.1230000000000002</v>
          </cell>
          <cell r="D103">
            <v>112.30000000000001</v>
          </cell>
        </row>
        <row r="104">
          <cell r="B104" t="str">
            <v>Max</v>
          </cell>
          <cell r="C104">
            <v>2.7960000000000003</v>
          </cell>
          <cell r="D104">
            <v>279.60000000000002</v>
          </cell>
        </row>
        <row r="105">
          <cell r="B105" t="str">
            <v>Min</v>
          </cell>
          <cell r="C105">
            <v>0.38200000000000001</v>
          </cell>
          <cell r="D105">
            <v>38.200000000000003</v>
          </cell>
        </row>
        <row r="106">
          <cell r="B106" t="str">
            <v>Median</v>
          </cell>
          <cell r="C106">
            <v>0.65700000000000003</v>
          </cell>
          <cell r="D106">
            <v>65.7</v>
          </cell>
        </row>
        <row r="107">
          <cell r="B107" t="str">
            <v># of Studies</v>
          </cell>
          <cell r="C107">
            <v>4</v>
          </cell>
          <cell r="D107">
            <v>4</v>
          </cell>
        </row>
        <row r="108">
          <cell r="B108" t="str">
            <v>Electrical Use - No Heating</v>
          </cell>
        </row>
        <row r="109">
          <cell r="B109" t="str">
            <v>Stat</v>
          </cell>
          <cell r="C109" t="str">
            <v>kWh/sf</v>
          </cell>
          <cell r="D109" t="str">
            <v>kBtu/sf</v>
          </cell>
        </row>
        <row r="110">
          <cell r="B110" t="str">
            <v>Average</v>
          </cell>
          <cell r="C110">
            <v>35.450000000000003</v>
          </cell>
          <cell r="D110">
            <v>120.99084999999999</v>
          </cell>
        </row>
        <row r="111">
          <cell r="B111" t="str">
            <v>Max</v>
          </cell>
          <cell r="C111">
            <v>41.4</v>
          </cell>
          <cell r="D111">
            <v>141.29819999999998</v>
          </cell>
        </row>
        <row r="112">
          <cell r="B112" t="str">
            <v>Min</v>
          </cell>
          <cell r="C112">
            <v>29.5</v>
          </cell>
          <cell r="D112">
            <v>100.6835</v>
          </cell>
        </row>
        <row r="113">
          <cell r="B113" t="str">
            <v>Median</v>
          </cell>
          <cell r="C113">
            <v>35.450000000000003</v>
          </cell>
          <cell r="D113">
            <v>120.99084999999999</v>
          </cell>
        </row>
        <row r="114">
          <cell r="B114" t="str">
            <v># of Studies</v>
          </cell>
          <cell r="C114">
            <v>2</v>
          </cell>
          <cell r="D114">
            <v>2</v>
          </cell>
        </row>
        <row r="117">
          <cell r="B117" t="str">
            <v>Restaurant - Uncategorized</v>
          </cell>
        </row>
        <row r="118">
          <cell r="B118" t="str">
            <v>Total Building Use - Unknown Heating</v>
          </cell>
        </row>
        <row r="119">
          <cell r="B119" t="str">
            <v>Stat</v>
          </cell>
          <cell r="C119" t="str">
            <v>kBtu/sf</v>
          </cell>
        </row>
        <row r="120">
          <cell r="B120" t="str">
            <v>Average</v>
          </cell>
          <cell r="C120">
            <v>357.82710000000003</v>
          </cell>
        </row>
        <row r="121">
          <cell r="B121" t="str">
            <v>Max</v>
          </cell>
          <cell r="C121">
            <v>358.24080000000004</v>
          </cell>
        </row>
        <row r="122">
          <cell r="B122" t="str">
            <v>Min</v>
          </cell>
          <cell r="C122">
            <v>357.41340000000002</v>
          </cell>
        </row>
        <row r="123">
          <cell r="B123" t="str">
            <v>Median</v>
          </cell>
          <cell r="C123">
            <v>357.82710000000003</v>
          </cell>
        </row>
        <row r="124">
          <cell r="B124" t="str">
            <v># of Studies</v>
          </cell>
          <cell r="C124">
            <v>2</v>
          </cell>
        </row>
        <row r="125">
          <cell r="B125" t="str">
            <v>Gas Use - Gas Heating</v>
          </cell>
        </row>
        <row r="126">
          <cell r="B126" t="str">
            <v>Stat</v>
          </cell>
          <cell r="C126" t="str">
            <v>therm/sf</v>
          </cell>
          <cell r="D126" t="str">
            <v>kBtu/sf</v>
          </cell>
        </row>
        <row r="127">
          <cell r="B127" t="str">
            <v>Average</v>
          </cell>
          <cell r="C127">
            <v>1.9133333333333333</v>
          </cell>
          <cell r="D127">
            <v>191.33333333333334</v>
          </cell>
        </row>
        <row r="128">
          <cell r="B128" t="str">
            <v>Max</v>
          </cell>
          <cell r="C128">
            <v>2.81</v>
          </cell>
          <cell r="D128">
            <v>281</v>
          </cell>
        </row>
        <row r="129">
          <cell r="B129" t="str">
            <v>Min</v>
          </cell>
          <cell r="C129">
            <v>1.45</v>
          </cell>
          <cell r="D129">
            <v>145</v>
          </cell>
        </row>
        <row r="130">
          <cell r="B130" t="str">
            <v>Median</v>
          </cell>
          <cell r="C130">
            <v>1.48</v>
          </cell>
          <cell r="D130">
            <v>148</v>
          </cell>
        </row>
        <row r="131">
          <cell r="B131" t="str">
            <v># of Studies</v>
          </cell>
          <cell r="C131">
            <v>3</v>
          </cell>
          <cell r="D131">
            <v>3</v>
          </cell>
        </row>
      </sheetData>
      <sheetData sheetId="15">
        <row r="65">
          <cell r="B65" t="str">
            <v>Retail - All Types</v>
          </cell>
        </row>
        <row r="66">
          <cell r="B66" t="str">
            <v>Total Building Use - All Electric</v>
          </cell>
        </row>
        <row r="67">
          <cell r="B67" t="str">
            <v>Stat</v>
          </cell>
          <cell r="C67" t="str">
            <v>kWh/sf</v>
          </cell>
          <cell r="D67" t="str">
            <v>kBtu/sf</v>
          </cell>
        </row>
        <row r="68">
          <cell r="B68" t="str">
            <v>Average</v>
          </cell>
          <cell r="C68">
            <v>19.41375</v>
          </cell>
          <cell r="D68">
            <v>66.259128749999988</v>
          </cell>
        </row>
        <row r="69">
          <cell r="B69" t="str">
            <v>Max</v>
          </cell>
          <cell r="C69">
            <v>24.91</v>
          </cell>
          <cell r="D69">
            <v>85.017829999999989</v>
          </cell>
        </row>
        <row r="70">
          <cell r="B70" t="str">
            <v>Min</v>
          </cell>
          <cell r="C70">
            <v>14.1</v>
          </cell>
          <cell r="D70">
            <v>48.123299999999993</v>
          </cell>
        </row>
        <row r="71">
          <cell r="B71" t="str">
            <v>Median</v>
          </cell>
          <cell r="C71">
            <v>19.420000000000002</v>
          </cell>
          <cell r="D71">
            <v>66.280460000000005</v>
          </cell>
        </row>
        <row r="72">
          <cell r="B72" t="str">
            <v># of Studies</v>
          </cell>
          <cell r="C72">
            <v>8</v>
          </cell>
          <cell r="D72">
            <v>8</v>
          </cell>
        </row>
        <row r="73">
          <cell r="B73" t="str">
            <v>Total Building Use - Gas Heating</v>
          </cell>
        </row>
        <row r="74">
          <cell r="B74" t="str">
            <v>Stat</v>
          </cell>
          <cell r="C74" t="str">
            <v>kBtu/sf</v>
          </cell>
        </row>
        <row r="75">
          <cell r="B75" t="str">
            <v>Average</v>
          </cell>
          <cell r="C75">
            <v>76.31</v>
          </cell>
        </row>
        <row r="76">
          <cell r="B76" t="str">
            <v>Max</v>
          </cell>
          <cell r="C76">
            <v>93.33</v>
          </cell>
        </row>
        <row r="77">
          <cell r="B77" t="str">
            <v>Min</v>
          </cell>
          <cell r="C77">
            <v>61.23</v>
          </cell>
        </row>
        <row r="78">
          <cell r="B78" t="str">
            <v>Median</v>
          </cell>
          <cell r="C78">
            <v>75.34</v>
          </cell>
        </row>
        <row r="79">
          <cell r="B79" t="str">
            <v># of Studies</v>
          </cell>
          <cell r="C79">
            <v>4</v>
          </cell>
        </row>
        <row r="80">
          <cell r="B80" t="str">
            <v>Total Building Use - Unknown Heating</v>
          </cell>
        </row>
        <row r="81">
          <cell r="B81" t="str">
            <v>Stat</v>
          </cell>
          <cell r="C81" t="str">
            <v>kBtu/sf</v>
          </cell>
        </row>
        <row r="82">
          <cell r="B82" t="str">
            <v>Average</v>
          </cell>
          <cell r="C82">
            <v>74.715850000000003</v>
          </cell>
        </row>
        <row r="83">
          <cell r="B83" t="str">
            <v>Max</v>
          </cell>
          <cell r="C83">
            <v>74.836500000000001</v>
          </cell>
        </row>
        <row r="84">
          <cell r="B84" t="str">
            <v>Min</v>
          </cell>
          <cell r="C84">
            <v>74.595200000000006</v>
          </cell>
        </row>
        <row r="85">
          <cell r="B85" t="str">
            <v>Median</v>
          </cell>
          <cell r="C85">
            <v>74.715850000000003</v>
          </cell>
        </row>
        <row r="86">
          <cell r="B86" t="str">
            <v># of Studies</v>
          </cell>
          <cell r="C86">
            <v>2</v>
          </cell>
        </row>
        <row r="87">
          <cell r="B87" t="str">
            <v>Gas Use - Gas Heating</v>
          </cell>
        </row>
        <row r="88">
          <cell r="B88" t="str">
            <v>Stat</v>
          </cell>
          <cell r="C88" t="str">
            <v>therm/sf</v>
          </cell>
          <cell r="D88" t="str">
            <v>kBtu/sf</v>
          </cell>
        </row>
        <row r="89">
          <cell r="B89" t="str">
            <v>Average</v>
          </cell>
          <cell r="C89">
            <v>0.25536363636363635</v>
          </cell>
          <cell r="D89">
            <v>25.536363636363635</v>
          </cell>
        </row>
        <row r="90">
          <cell r="B90" t="str">
            <v>Max</v>
          </cell>
          <cell r="C90">
            <v>0.39100000000000001</v>
          </cell>
          <cell r="D90">
            <v>39.1</v>
          </cell>
        </row>
        <row r="91">
          <cell r="B91" t="str">
            <v>Min</v>
          </cell>
          <cell r="C91">
            <v>0.129</v>
          </cell>
          <cell r="D91">
            <v>12.9</v>
          </cell>
        </row>
        <row r="92">
          <cell r="B92" t="str">
            <v>Median</v>
          </cell>
          <cell r="C92">
            <v>0.23100000000000001</v>
          </cell>
          <cell r="D92">
            <v>23.1</v>
          </cell>
        </row>
        <row r="93">
          <cell r="B93" t="str">
            <v># of Studies</v>
          </cell>
          <cell r="C93">
            <v>11</v>
          </cell>
          <cell r="D93">
            <v>11</v>
          </cell>
        </row>
        <row r="94">
          <cell r="B94" t="str">
            <v>Electrical Use - No Heating</v>
          </cell>
        </row>
        <row r="95">
          <cell r="B95" t="str">
            <v>Stat</v>
          </cell>
          <cell r="C95" t="str">
            <v>kWh/sf</v>
          </cell>
          <cell r="D95" t="str">
            <v>kBtu/sf</v>
          </cell>
        </row>
        <row r="96">
          <cell r="B96" t="str">
            <v>Average</v>
          </cell>
          <cell r="C96">
            <v>16.4725</v>
          </cell>
          <cell r="D96">
            <v>56.220642500000011</v>
          </cell>
        </row>
        <row r="97">
          <cell r="B97" t="str">
            <v>Max</v>
          </cell>
          <cell r="C97">
            <v>19.899999999999999</v>
          </cell>
          <cell r="D97">
            <v>67.918699999999987</v>
          </cell>
        </row>
        <row r="98">
          <cell r="B98" t="str">
            <v>Min</v>
          </cell>
          <cell r="C98">
            <v>12</v>
          </cell>
          <cell r="D98">
            <v>40.955999999999996</v>
          </cell>
        </row>
        <row r="99">
          <cell r="B99" t="str">
            <v>Median</v>
          </cell>
          <cell r="C99">
            <v>16.875</v>
          </cell>
          <cell r="D99">
            <v>57.594374999999999</v>
          </cell>
        </row>
        <row r="100">
          <cell r="B100" t="str">
            <v># of Studies</v>
          </cell>
          <cell r="C100">
            <v>8</v>
          </cell>
          <cell r="D100">
            <v>8</v>
          </cell>
        </row>
      </sheetData>
      <sheetData sheetId="16">
        <row r="98">
          <cell r="B98" t="str">
            <v>Schools K-12 - Elementary Schools PSE Actual Billing Data, 2003-04 (Ref. 7)</v>
          </cell>
        </row>
        <row r="99">
          <cell r="B99" t="str">
            <v>Total Building Use - All Electric</v>
          </cell>
        </row>
        <row r="100">
          <cell r="B100" t="str">
            <v>Stat</v>
          </cell>
          <cell r="C100" t="str">
            <v>kWh/sf</v>
          </cell>
          <cell r="D100" t="str">
            <v>kBtu/sf</v>
          </cell>
        </row>
        <row r="101">
          <cell r="B101" t="str">
            <v>Average</v>
          </cell>
          <cell r="C101">
            <v>13.1</v>
          </cell>
          <cell r="D101">
            <v>44.710299999999997</v>
          </cell>
        </row>
        <row r="102">
          <cell r="B102" t="str">
            <v>Max</v>
          </cell>
          <cell r="C102">
            <v>21</v>
          </cell>
          <cell r="D102">
            <v>71.673000000000002</v>
          </cell>
        </row>
        <row r="103">
          <cell r="B103" t="str">
            <v>Min</v>
          </cell>
          <cell r="C103">
            <v>7.8</v>
          </cell>
          <cell r="D103">
            <v>26.621399999999998</v>
          </cell>
        </row>
        <row r="104">
          <cell r="B104" t="str">
            <v>Median</v>
          </cell>
          <cell r="C104">
            <v>12.8</v>
          </cell>
          <cell r="D104">
            <v>43.686399999999999</v>
          </cell>
        </row>
        <row r="105">
          <cell r="B105" t="str">
            <v># of Buildings</v>
          </cell>
          <cell r="C105">
            <v>78</v>
          </cell>
          <cell r="D105">
            <v>78</v>
          </cell>
        </row>
        <row r="106">
          <cell r="B106" t="str">
            <v>Total Building Use - Gas Heating</v>
          </cell>
        </row>
        <row r="107">
          <cell r="B107" t="str">
            <v>Stat</v>
          </cell>
          <cell r="C107" t="str">
            <v>kBtu/sf</v>
          </cell>
        </row>
        <row r="108">
          <cell r="B108" t="str">
            <v>Average</v>
          </cell>
          <cell r="C108">
            <v>53.8</v>
          </cell>
        </row>
        <row r="109">
          <cell r="B109" t="str">
            <v>Max</v>
          </cell>
          <cell r="C109">
            <v>108.9</v>
          </cell>
        </row>
        <row r="110">
          <cell r="B110" t="str">
            <v>Min</v>
          </cell>
          <cell r="C110">
            <v>25.4</v>
          </cell>
        </row>
        <row r="111">
          <cell r="B111" t="str">
            <v>Median</v>
          </cell>
          <cell r="C111">
            <v>52.5</v>
          </cell>
        </row>
        <row r="112">
          <cell r="B112" t="str">
            <v># of Buildings</v>
          </cell>
          <cell r="C112">
            <v>168</v>
          </cell>
        </row>
        <row r="113">
          <cell r="B113" t="str">
            <v>Gas Use - Gas Heating</v>
          </cell>
        </row>
        <row r="114">
          <cell r="B114" t="str">
            <v>Stat</v>
          </cell>
          <cell r="C114" t="str">
            <v>therm/sf</v>
          </cell>
          <cell r="D114" t="str">
            <v>kBtu/sf</v>
          </cell>
        </row>
        <row r="115">
          <cell r="B115" t="str">
            <v>Average</v>
          </cell>
          <cell r="C115">
            <v>0.28799999999999998</v>
          </cell>
          <cell r="D115">
            <v>28.799999999999997</v>
          </cell>
        </row>
        <row r="116">
          <cell r="B116" t="str">
            <v>Max</v>
          </cell>
          <cell r="C116">
            <v>0.79200000000000004</v>
          </cell>
          <cell r="D116">
            <v>79.2</v>
          </cell>
        </row>
        <row r="117">
          <cell r="B117" t="str">
            <v>Min</v>
          </cell>
          <cell r="C117">
            <v>1.7999999999999999E-2</v>
          </cell>
          <cell r="D117">
            <v>1.7999999999999998</v>
          </cell>
        </row>
        <row r="118">
          <cell r="B118" t="str">
            <v>Median</v>
          </cell>
          <cell r="C118">
            <v>0.28199999999999997</v>
          </cell>
          <cell r="D118">
            <v>28.199999999999996</v>
          </cell>
        </row>
        <row r="119">
          <cell r="B119" t="str">
            <v># of Buildings</v>
          </cell>
          <cell r="C119">
            <v>168</v>
          </cell>
          <cell r="D119">
            <v>168</v>
          </cell>
        </row>
        <row r="120">
          <cell r="B120" t="str">
            <v>Electrical Use - No Heating</v>
          </cell>
        </row>
        <row r="121">
          <cell r="B121" t="str">
            <v>Stat</v>
          </cell>
          <cell r="C121" t="str">
            <v>kWh/sf</v>
          </cell>
          <cell r="D121" t="str">
            <v>kBtu/sf</v>
          </cell>
        </row>
        <row r="122">
          <cell r="B122" t="str">
            <v>Average</v>
          </cell>
          <cell r="C122">
            <v>7.3</v>
          </cell>
          <cell r="D122">
            <v>24.914899999999999</v>
          </cell>
        </row>
        <row r="123">
          <cell r="B123" t="str">
            <v>Max</v>
          </cell>
          <cell r="C123">
            <v>20.100000000000001</v>
          </cell>
          <cell r="D123">
            <v>68.601299999999995</v>
          </cell>
        </row>
        <row r="124">
          <cell r="B124" t="str">
            <v>Min</v>
          </cell>
          <cell r="C124">
            <v>2.2000000000000002</v>
          </cell>
          <cell r="D124">
            <v>7.5086000000000004</v>
          </cell>
        </row>
        <row r="125">
          <cell r="B125" t="str">
            <v>Median</v>
          </cell>
          <cell r="C125">
            <v>7.2</v>
          </cell>
          <cell r="D125">
            <v>24.573599999999999</v>
          </cell>
        </row>
        <row r="126">
          <cell r="B126" t="str">
            <v># of Buildings</v>
          </cell>
          <cell r="C126">
            <v>168</v>
          </cell>
          <cell r="D126">
            <v>168</v>
          </cell>
        </row>
        <row r="129">
          <cell r="B129" t="str">
            <v>Schools K-12 - Middle Schools PSE Actual Billing Data, 2003-04 (Ref. 7)</v>
          </cell>
        </row>
        <row r="130">
          <cell r="B130" t="str">
            <v>Total Building Use - All Electric</v>
          </cell>
        </row>
        <row r="131">
          <cell r="B131" t="str">
            <v>Stat</v>
          </cell>
          <cell r="C131" t="str">
            <v>kWh/sf</v>
          </cell>
          <cell r="D131" t="str">
            <v>kBtu/sf</v>
          </cell>
        </row>
        <row r="132">
          <cell r="B132" t="str">
            <v>Average</v>
          </cell>
          <cell r="C132">
            <v>13.76</v>
          </cell>
          <cell r="D132">
            <v>46.962879999999998</v>
          </cell>
        </row>
        <row r="133">
          <cell r="B133" t="str">
            <v>Max</v>
          </cell>
          <cell r="C133">
            <v>18</v>
          </cell>
          <cell r="D133">
            <v>61.433999999999997</v>
          </cell>
        </row>
        <row r="134">
          <cell r="B134" t="str">
            <v>Min</v>
          </cell>
          <cell r="C134">
            <v>11.5</v>
          </cell>
          <cell r="D134">
            <v>39.249499999999998</v>
          </cell>
        </row>
        <row r="135">
          <cell r="B135" t="str">
            <v>Median</v>
          </cell>
          <cell r="C135">
            <v>13.81</v>
          </cell>
          <cell r="D135">
            <v>47.13353</v>
          </cell>
        </row>
        <row r="136">
          <cell r="B136" t="str">
            <v># of Buildings</v>
          </cell>
          <cell r="C136">
            <v>8</v>
          </cell>
          <cell r="D136">
            <v>8</v>
          </cell>
        </row>
        <row r="137">
          <cell r="B137" t="str">
            <v>Total Building Use - Gas Heating</v>
          </cell>
        </row>
        <row r="138">
          <cell r="B138" t="str">
            <v>Stat</v>
          </cell>
          <cell r="C138" t="str">
            <v>kBtu/sf</v>
          </cell>
        </row>
        <row r="139">
          <cell r="B139" t="str">
            <v>Average</v>
          </cell>
          <cell r="C139">
            <v>60.5</v>
          </cell>
        </row>
        <row r="140">
          <cell r="B140" t="str">
            <v>Max</v>
          </cell>
          <cell r="C140">
            <v>128.19999999999999</v>
          </cell>
        </row>
        <row r="141">
          <cell r="B141" t="str">
            <v>Min</v>
          </cell>
          <cell r="C141">
            <v>29</v>
          </cell>
        </row>
        <row r="142">
          <cell r="B142" t="str">
            <v>Median</v>
          </cell>
          <cell r="C142">
            <v>57.1</v>
          </cell>
        </row>
        <row r="143">
          <cell r="B143" t="str">
            <v># of Buildings</v>
          </cell>
          <cell r="C143">
            <v>50</v>
          </cell>
        </row>
        <row r="144">
          <cell r="B144" t="str">
            <v>Gas Use - Gas Heating</v>
          </cell>
        </row>
        <row r="145">
          <cell r="B145" t="str">
            <v>Stat</v>
          </cell>
          <cell r="C145" t="str">
            <v>therm/sf</v>
          </cell>
          <cell r="D145" t="str">
            <v>kBtu/sf</v>
          </cell>
        </row>
        <row r="146">
          <cell r="B146" t="str">
            <v>Average</v>
          </cell>
          <cell r="C146">
            <v>0.35599999999999998</v>
          </cell>
          <cell r="D146">
            <v>35.6</v>
          </cell>
        </row>
        <row r="147">
          <cell r="B147" t="str">
            <v>Max</v>
          </cell>
          <cell r="C147">
            <v>0.92200000000000004</v>
          </cell>
          <cell r="D147">
            <v>92.2</v>
          </cell>
        </row>
        <row r="148">
          <cell r="B148" t="str">
            <v>Min</v>
          </cell>
          <cell r="C148">
            <v>0.09</v>
          </cell>
          <cell r="D148">
            <v>9</v>
          </cell>
        </row>
        <row r="149">
          <cell r="B149" t="str">
            <v>Median</v>
          </cell>
          <cell r="C149">
            <v>0.32800000000000001</v>
          </cell>
          <cell r="D149">
            <v>32.800000000000004</v>
          </cell>
        </row>
        <row r="150">
          <cell r="B150" t="str">
            <v># of Buildings</v>
          </cell>
          <cell r="C150">
            <v>50</v>
          </cell>
          <cell r="D150">
            <v>50</v>
          </cell>
        </row>
        <row r="151">
          <cell r="B151" t="str">
            <v>Electrical Use - No Heating</v>
          </cell>
        </row>
        <row r="152">
          <cell r="B152" t="str">
            <v>Stat</v>
          </cell>
          <cell r="C152" t="str">
            <v>kWh/sf</v>
          </cell>
          <cell r="D152" t="str">
            <v>kBtu/sf</v>
          </cell>
        </row>
        <row r="153">
          <cell r="B153" t="str">
            <v>Average</v>
          </cell>
          <cell r="C153">
            <v>7.26</v>
          </cell>
          <cell r="D153">
            <v>24.778379999999999</v>
          </cell>
        </row>
        <row r="154">
          <cell r="B154" t="str">
            <v>Max</v>
          </cell>
          <cell r="C154">
            <v>13.7</v>
          </cell>
          <cell r="D154">
            <v>46.758099999999992</v>
          </cell>
        </row>
        <row r="155">
          <cell r="B155" t="str">
            <v>Min</v>
          </cell>
          <cell r="C155">
            <v>3</v>
          </cell>
          <cell r="D155">
            <v>10.238999999999999</v>
          </cell>
        </row>
        <row r="156">
          <cell r="B156" t="str">
            <v>Median</v>
          </cell>
          <cell r="C156">
            <v>7.34</v>
          </cell>
          <cell r="D156">
            <v>25.051419999999997</v>
          </cell>
        </row>
        <row r="157">
          <cell r="B157" t="str">
            <v># of Buildings</v>
          </cell>
          <cell r="C157">
            <v>50</v>
          </cell>
          <cell r="D157">
            <v>50</v>
          </cell>
        </row>
        <row r="160">
          <cell r="B160" t="str">
            <v>Schools K-12 - High Schools PSE Actual Billing Data, 2003-04 (Ref. 7)</v>
          </cell>
        </row>
        <row r="161">
          <cell r="B161" t="str">
            <v>Total Building Use - All Electric</v>
          </cell>
        </row>
        <row r="162">
          <cell r="B162" t="str">
            <v>Stat</v>
          </cell>
          <cell r="C162" t="str">
            <v>kWh/sf</v>
          </cell>
          <cell r="D162" t="str">
            <v>kBtu/sf</v>
          </cell>
        </row>
        <row r="163">
          <cell r="B163" t="str">
            <v>Average</v>
          </cell>
          <cell r="C163">
            <v>16</v>
          </cell>
          <cell r="D163">
            <v>54.607999999999997</v>
          </cell>
        </row>
        <row r="164">
          <cell r="B164" t="str">
            <v>Max</v>
          </cell>
          <cell r="C164">
            <v>22.4</v>
          </cell>
          <cell r="D164">
            <v>76.451199999999986</v>
          </cell>
        </row>
        <row r="165">
          <cell r="B165" t="str">
            <v>Min</v>
          </cell>
          <cell r="C165">
            <v>11.9</v>
          </cell>
          <cell r="D165">
            <v>40.614699999999999</v>
          </cell>
        </row>
        <row r="166">
          <cell r="B166" t="str">
            <v>Median</v>
          </cell>
          <cell r="C166">
            <v>14</v>
          </cell>
          <cell r="D166">
            <v>47.781999999999996</v>
          </cell>
        </row>
        <row r="167">
          <cell r="B167" t="str">
            <v># of Buildings</v>
          </cell>
          <cell r="C167">
            <v>7</v>
          </cell>
          <cell r="D167">
            <v>7</v>
          </cell>
        </row>
        <row r="168">
          <cell r="B168" t="str">
            <v>Total Building Use - Gas Heating</v>
          </cell>
        </row>
        <row r="169">
          <cell r="B169" t="str">
            <v>Stat</v>
          </cell>
          <cell r="C169" t="str">
            <v>kBtu/sf</v>
          </cell>
        </row>
        <row r="170">
          <cell r="B170" t="str">
            <v>Average</v>
          </cell>
          <cell r="C170">
            <v>67.5</v>
          </cell>
        </row>
        <row r="171">
          <cell r="B171" t="str">
            <v>Max</v>
          </cell>
          <cell r="C171">
            <v>125.5</v>
          </cell>
        </row>
        <row r="172">
          <cell r="B172" t="str">
            <v>Min</v>
          </cell>
          <cell r="C172">
            <v>39.9</v>
          </cell>
        </row>
        <row r="173">
          <cell r="B173" t="str">
            <v>Median</v>
          </cell>
          <cell r="C173">
            <v>62.7</v>
          </cell>
        </row>
        <row r="174">
          <cell r="B174" t="str">
            <v># of Buildings</v>
          </cell>
          <cell r="C174">
            <v>46</v>
          </cell>
        </row>
        <row r="175">
          <cell r="B175" t="str">
            <v>Gas Use - Gas Heating</v>
          </cell>
        </row>
        <row r="176">
          <cell r="B176" t="str">
            <v>Stat</v>
          </cell>
          <cell r="C176" t="str">
            <v>therm/sf</v>
          </cell>
          <cell r="D176" t="str">
            <v>kBtu/sf</v>
          </cell>
        </row>
        <row r="177">
          <cell r="B177" t="str">
            <v>Average</v>
          </cell>
          <cell r="C177">
            <v>0.36199999999999999</v>
          </cell>
          <cell r="D177">
            <v>36.199999999999996</v>
          </cell>
        </row>
        <row r="178">
          <cell r="B178" t="str">
            <v>Max</v>
          </cell>
          <cell r="C178">
            <v>0.73799999999999999</v>
          </cell>
          <cell r="D178">
            <v>73.8</v>
          </cell>
        </row>
        <row r="179">
          <cell r="B179" t="str">
            <v>Min</v>
          </cell>
          <cell r="C179">
            <v>2.5999999999999999E-2</v>
          </cell>
          <cell r="D179">
            <v>2.6</v>
          </cell>
        </row>
        <row r="180">
          <cell r="B180" t="str">
            <v>Median</v>
          </cell>
          <cell r="C180">
            <v>0.37</v>
          </cell>
          <cell r="D180">
            <v>37</v>
          </cell>
        </row>
        <row r="181">
          <cell r="B181" t="str">
            <v># of Buildings</v>
          </cell>
          <cell r="C181">
            <v>46</v>
          </cell>
          <cell r="D181">
            <v>46</v>
          </cell>
        </row>
        <row r="182">
          <cell r="B182" t="str">
            <v>Electrical Use - No Heating</v>
          </cell>
        </row>
        <row r="183">
          <cell r="B183" t="str">
            <v>Stat</v>
          </cell>
          <cell r="C183" t="str">
            <v>kWh/sf</v>
          </cell>
          <cell r="D183" t="str">
            <v>kBtu/sf</v>
          </cell>
        </row>
        <row r="184">
          <cell r="B184" t="str">
            <v>Average</v>
          </cell>
          <cell r="C184">
            <v>9.1999999999999993</v>
          </cell>
          <cell r="D184">
            <v>31.399599999999996</v>
          </cell>
        </row>
        <row r="185">
          <cell r="B185" t="str">
            <v>Max</v>
          </cell>
          <cell r="C185">
            <v>15.7</v>
          </cell>
          <cell r="D185">
            <v>53.584099999999992</v>
          </cell>
        </row>
        <row r="186">
          <cell r="B186" t="str">
            <v>Min</v>
          </cell>
          <cell r="C186">
            <v>2.4</v>
          </cell>
          <cell r="D186">
            <v>8.1911999999999985</v>
          </cell>
        </row>
        <row r="187">
          <cell r="B187" t="str">
            <v>Median</v>
          </cell>
          <cell r="C187">
            <v>8.9</v>
          </cell>
          <cell r="D187">
            <v>30.375699999999998</v>
          </cell>
        </row>
        <row r="188">
          <cell r="B188" t="str">
            <v># of Buildings</v>
          </cell>
          <cell r="C188">
            <v>46</v>
          </cell>
          <cell r="D188">
            <v>46</v>
          </cell>
        </row>
        <row r="191">
          <cell r="B191" t="str">
            <v>Schools K-12 - K-8, Alternative Schools PSE Actual Billing Data, 2003-04 (Ref. 7)</v>
          </cell>
        </row>
        <row r="192">
          <cell r="B192" t="str">
            <v>Total Building Use - Gas Heating</v>
          </cell>
        </row>
        <row r="193">
          <cell r="B193" t="str">
            <v>Stat</v>
          </cell>
          <cell r="C193" t="str">
            <v>kBtu/sf</v>
          </cell>
        </row>
        <row r="194">
          <cell r="B194" t="str">
            <v>Average</v>
          </cell>
          <cell r="C194">
            <v>66.099999999999994</v>
          </cell>
        </row>
        <row r="195">
          <cell r="B195" t="str">
            <v>Max</v>
          </cell>
          <cell r="C195">
            <v>88.9</v>
          </cell>
        </row>
        <row r="196">
          <cell r="B196" t="str">
            <v>Min</v>
          </cell>
          <cell r="C196">
            <v>48.4</v>
          </cell>
        </row>
        <row r="197">
          <cell r="B197" t="str">
            <v>Median</v>
          </cell>
          <cell r="C197">
            <v>67.400000000000006</v>
          </cell>
        </row>
        <row r="198">
          <cell r="B198" t="str">
            <v># of Buildings</v>
          </cell>
          <cell r="C198">
            <v>13</v>
          </cell>
        </row>
        <row r="199">
          <cell r="B199" t="str">
            <v>Gas Use - Gas Heating</v>
          </cell>
        </row>
        <row r="200">
          <cell r="B200" t="str">
            <v>Stat</v>
          </cell>
          <cell r="C200" t="str">
            <v>therm/sf</v>
          </cell>
          <cell r="D200" t="str">
            <v>kBtu/sf</v>
          </cell>
        </row>
        <row r="201">
          <cell r="B201" t="str">
            <v>Average</v>
          </cell>
          <cell r="C201">
            <v>0.41499999999999998</v>
          </cell>
          <cell r="D201">
            <v>41.5</v>
          </cell>
        </row>
        <row r="202">
          <cell r="B202" t="str">
            <v>Max</v>
          </cell>
          <cell r="C202">
            <v>0.72699999999999998</v>
          </cell>
          <cell r="D202">
            <v>72.7</v>
          </cell>
        </row>
        <row r="203">
          <cell r="B203" t="str">
            <v>Min</v>
          </cell>
          <cell r="C203">
            <v>0.14099999999999999</v>
          </cell>
          <cell r="D203">
            <v>14.099999999999998</v>
          </cell>
        </row>
        <row r="204">
          <cell r="B204" t="str">
            <v>Median</v>
          </cell>
          <cell r="C204">
            <v>0.439</v>
          </cell>
          <cell r="D204">
            <v>43.9</v>
          </cell>
        </row>
        <row r="205">
          <cell r="B205" t="str">
            <v># of Buildings</v>
          </cell>
          <cell r="C205">
            <v>13</v>
          </cell>
          <cell r="D205">
            <v>13</v>
          </cell>
        </row>
        <row r="206">
          <cell r="B206" t="str">
            <v>Electrical Use - No Heating</v>
          </cell>
        </row>
        <row r="207">
          <cell r="B207" t="str">
            <v>Stat</v>
          </cell>
          <cell r="C207" t="str">
            <v>kWh/sf</v>
          </cell>
          <cell r="D207" t="str">
            <v>kBtu/sf</v>
          </cell>
        </row>
        <row r="208">
          <cell r="B208" t="str">
            <v>Average</v>
          </cell>
          <cell r="C208">
            <v>7.2</v>
          </cell>
          <cell r="D208">
            <v>24.573599999999999</v>
          </cell>
        </row>
        <row r="209">
          <cell r="B209" t="str">
            <v>Max</v>
          </cell>
          <cell r="C209">
            <v>14.8</v>
          </cell>
          <cell r="D209">
            <v>50.5124</v>
          </cell>
        </row>
        <row r="210">
          <cell r="B210" t="str">
            <v>Min</v>
          </cell>
          <cell r="C210">
            <v>3.2</v>
          </cell>
          <cell r="D210">
            <v>10.9216</v>
          </cell>
        </row>
        <row r="211">
          <cell r="B211" t="str">
            <v>Median</v>
          </cell>
          <cell r="C211">
            <v>6.1</v>
          </cell>
          <cell r="D211">
            <v>20.819299999999998</v>
          </cell>
        </row>
        <row r="212">
          <cell r="B212" t="str">
            <v># of Buildings</v>
          </cell>
          <cell r="C212">
            <v>13</v>
          </cell>
          <cell r="D212">
            <v>13</v>
          </cell>
        </row>
      </sheetData>
      <sheetData sheetId="17"/>
      <sheetData sheetId="18">
        <row r="52">
          <cell r="B52" t="str">
            <v>Warehouse - Refrigerated Warehouse</v>
          </cell>
        </row>
        <row r="53">
          <cell r="B53" t="str">
            <v>Total Building Use - Unknown Heating</v>
          </cell>
        </row>
        <row r="54">
          <cell r="B54" t="str">
            <v>Stat</v>
          </cell>
          <cell r="C54" t="str">
            <v>kBtu/sf</v>
          </cell>
        </row>
        <row r="55">
          <cell r="B55" t="str">
            <v>Average</v>
          </cell>
          <cell r="C55">
            <v>43.854929999999996</v>
          </cell>
        </row>
        <row r="56">
          <cell r="B56" t="str">
            <v>Max</v>
          </cell>
          <cell r="C56">
            <v>43.867100000000001</v>
          </cell>
        </row>
        <row r="57">
          <cell r="B57" t="str">
            <v>Min</v>
          </cell>
          <cell r="C57">
            <v>43.842759999999998</v>
          </cell>
        </row>
        <row r="58">
          <cell r="B58" t="str">
            <v>Median</v>
          </cell>
          <cell r="C58">
            <v>43.854929999999996</v>
          </cell>
        </row>
        <row r="59">
          <cell r="B59" t="str">
            <v># of Studies</v>
          </cell>
          <cell r="C59">
            <v>2</v>
          </cell>
        </row>
        <row r="60">
          <cell r="B60" t="str">
            <v>Gas Use - Gas Heating</v>
          </cell>
        </row>
        <row r="61">
          <cell r="B61" t="str">
            <v>Stat</v>
          </cell>
          <cell r="C61" t="str">
            <v>therm/sf</v>
          </cell>
          <cell r="D61" t="str">
            <v>kBtu/sf</v>
          </cell>
        </row>
        <row r="62">
          <cell r="B62" t="str">
            <v>Average</v>
          </cell>
          <cell r="C62">
            <v>0.20749999999999999</v>
          </cell>
          <cell r="D62">
            <v>20.75</v>
          </cell>
        </row>
        <row r="63">
          <cell r="B63" t="str">
            <v>Max</v>
          </cell>
          <cell r="C63">
            <v>0.21</v>
          </cell>
          <cell r="D63">
            <v>21</v>
          </cell>
        </row>
        <row r="64">
          <cell r="B64" t="str">
            <v>Min</v>
          </cell>
          <cell r="C64">
            <v>0.20499999999999999</v>
          </cell>
          <cell r="D64">
            <v>20.5</v>
          </cell>
        </row>
        <row r="65">
          <cell r="B65" t="str">
            <v>Median</v>
          </cell>
          <cell r="C65">
            <v>0.20749999999999999</v>
          </cell>
          <cell r="D65">
            <v>20.75</v>
          </cell>
        </row>
        <row r="66">
          <cell r="B66" t="str">
            <v># of Studies</v>
          </cell>
          <cell r="C66">
            <v>2</v>
          </cell>
          <cell r="D66">
            <v>2</v>
          </cell>
        </row>
        <row r="69">
          <cell r="B69" t="str">
            <v>Warehouse - Uncategorized</v>
          </cell>
        </row>
        <row r="70">
          <cell r="B70" t="str">
            <v>Total Building Use - All Electric</v>
          </cell>
        </row>
        <row r="71">
          <cell r="B71" t="str">
            <v>Stat</v>
          </cell>
          <cell r="C71" t="str">
            <v>kWh/sf</v>
          </cell>
          <cell r="D71" t="str">
            <v>kBtu/sf</v>
          </cell>
        </row>
        <row r="72">
          <cell r="B72" t="str">
            <v>Average</v>
          </cell>
          <cell r="C72">
            <v>10.184999999999999</v>
          </cell>
          <cell r="D72">
            <v>34.761405000000003</v>
          </cell>
        </row>
        <row r="73">
          <cell r="B73" t="str">
            <v>Max</v>
          </cell>
          <cell r="C73">
            <v>12.1</v>
          </cell>
          <cell r="D73">
            <v>41.2973</v>
          </cell>
        </row>
        <row r="74">
          <cell r="B74" t="str">
            <v>Min</v>
          </cell>
          <cell r="C74">
            <v>8.24</v>
          </cell>
          <cell r="D74">
            <v>28.12312</v>
          </cell>
        </row>
        <row r="75">
          <cell r="B75" t="str">
            <v>Median</v>
          </cell>
          <cell r="C75">
            <v>10.199999999999999</v>
          </cell>
          <cell r="D75">
            <v>34.812600000000003</v>
          </cell>
        </row>
        <row r="76">
          <cell r="B76" t="str">
            <v># of Studies</v>
          </cell>
          <cell r="C76">
            <v>4</v>
          </cell>
          <cell r="D76">
            <v>4</v>
          </cell>
        </row>
        <row r="77">
          <cell r="B77" t="str">
            <v>Total Building Use - Gas Heating</v>
          </cell>
        </row>
        <row r="78">
          <cell r="B78" t="str">
            <v>Stat</v>
          </cell>
          <cell r="C78" t="str">
            <v>kBtu/sf</v>
          </cell>
        </row>
        <row r="79">
          <cell r="B79" t="str">
            <v>Average</v>
          </cell>
          <cell r="C79">
            <v>41.484999999999999</v>
          </cell>
        </row>
        <row r="80">
          <cell r="B80" t="str">
            <v>Max</v>
          </cell>
          <cell r="C80">
            <v>50.86</v>
          </cell>
        </row>
        <row r="81">
          <cell r="B81" t="str">
            <v>Min</v>
          </cell>
          <cell r="C81">
            <v>32.11</v>
          </cell>
        </row>
        <row r="82">
          <cell r="B82" t="str">
            <v>Median</v>
          </cell>
          <cell r="C82">
            <v>41.484999999999999</v>
          </cell>
        </row>
        <row r="83">
          <cell r="B83" t="str">
            <v># of Studies</v>
          </cell>
          <cell r="C83">
            <v>2</v>
          </cell>
        </row>
        <row r="84">
          <cell r="B84" t="str">
            <v>Total Building Use - Unknown Heating</v>
          </cell>
        </row>
        <row r="85">
          <cell r="B85" t="str">
            <v>Stat</v>
          </cell>
          <cell r="C85" t="str">
            <v>kBtu/sf</v>
          </cell>
        </row>
        <row r="86">
          <cell r="B86" t="str">
            <v>Average</v>
          </cell>
          <cell r="C86">
            <v>45.490394999999992</v>
          </cell>
        </row>
        <row r="87">
          <cell r="B87" t="str">
            <v>Max</v>
          </cell>
          <cell r="C87">
            <v>45.498549999999994</v>
          </cell>
        </row>
        <row r="88">
          <cell r="B88" t="str">
            <v>Min</v>
          </cell>
          <cell r="C88">
            <v>45.48223999999999</v>
          </cell>
        </row>
        <row r="89">
          <cell r="B89" t="str">
            <v>Median</v>
          </cell>
          <cell r="C89">
            <v>45.490394999999992</v>
          </cell>
        </row>
        <row r="90">
          <cell r="B90" t="str">
            <v># of Studies</v>
          </cell>
          <cell r="C90">
            <v>2</v>
          </cell>
        </row>
        <row r="91">
          <cell r="B91" t="str">
            <v>Gas Use - Gas Heating</v>
          </cell>
        </row>
        <row r="92">
          <cell r="B92" t="str">
            <v>Stat</v>
          </cell>
          <cell r="C92" t="str">
            <v>therm/sf</v>
          </cell>
          <cell r="D92" t="str">
            <v>kBtu/sf</v>
          </cell>
        </row>
        <row r="93">
          <cell r="B93" t="str">
            <v>Average</v>
          </cell>
          <cell r="C93">
            <v>0.25157142857142861</v>
          </cell>
          <cell r="D93">
            <v>25.157142857142855</v>
          </cell>
        </row>
        <row r="94">
          <cell r="B94" t="str">
            <v>Max</v>
          </cell>
          <cell r="C94">
            <v>0.35799999999999998</v>
          </cell>
          <cell r="D94">
            <v>35.799999999999997</v>
          </cell>
        </row>
        <row r="95">
          <cell r="B95" t="str">
            <v>Min</v>
          </cell>
          <cell r="C95">
            <v>0.13699999999999998</v>
          </cell>
          <cell r="D95">
            <v>13.699999999999998</v>
          </cell>
        </row>
        <row r="96">
          <cell r="B96" t="str">
            <v>Median</v>
          </cell>
          <cell r="C96">
            <v>0.28999999999999998</v>
          </cell>
          <cell r="D96">
            <v>28.999999999999996</v>
          </cell>
        </row>
        <row r="97">
          <cell r="B97" t="str">
            <v># of Studies</v>
          </cell>
          <cell r="C97">
            <v>7</v>
          </cell>
          <cell r="D97">
            <v>7</v>
          </cell>
        </row>
        <row r="98">
          <cell r="B98" t="str">
            <v>Electrical Use - No Heating</v>
          </cell>
        </row>
        <row r="99">
          <cell r="B99" t="str">
            <v>Stat</v>
          </cell>
          <cell r="C99" t="str">
            <v>kWh/sf</v>
          </cell>
          <cell r="D99" t="str">
            <v>kBtu/sf</v>
          </cell>
        </row>
        <row r="100">
          <cell r="B100" t="str">
            <v>Average</v>
          </cell>
          <cell r="C100">
            <v>5.6449999999999996</v>
          </cell>
          <cell r="D100">
            <v>19.266385</v>
          </cell>
        </row>
        <row r="101">
          <cell r="B101" t="str">
            <v>Max</v>
          </cell>
          <cell r="C101">
            <v>5.8</v>
          </cell>
          <cell r="D101">
            <v>19.795399999999997</v>
          </cell>
        </row>
        <row r="102">
          <cell r="B102" t="str">
            <v>Min</v>
          </cell>
          <cell r="C102">
            <v>5.51</v>
          </cell>
          <cell r="D102">
            <v>18.805629999999997</v>
          </cell>
        </row>
        <row r="103">
          <cell r="B103" t="str">
            <v>Median</v>
          </cell>
          <cell r="C103">
            <v>5.6349999999999998</v>
          </cell>
          <cell r="D103">
            <v>19.232255000000002</v>
          </cell>
        </row>
        <row r="104">
          <cell r="B104" t="str">
            <v># of Studies</v>
          </cell>
          <cell r="C104">
            <v>4</v>
          </cell>
          <cell r="D104">
            <v>4</v>
          </cell>
        </row>
      </sheetData>
      <sheetData sheetId="19">
        <row r="32">
          <cell r="A32" t="str">
            <v>Comments about Data in Summary Tables</v>
          </cell>
        </row>
        <row r="34">
          <cell r="A34" t="str">
            <v>-</v>
          </cell>
          <cell r="B34" t="str">
            <v>Original detailed EUI data for some of the references are available upon request</v>
          </cell>
        </row>
        <row r="35">
          <cell r="A35" t="str">
            <v>-</v>
          </cell>
          <cell r="B35" t="str">
            <v>No New Construction (NC) buildings were included</v>
          </cell>
        </row>
        <row r="36">
          <cell r="B36" t="str">
            <v>For some data given in kwh/sqft it was not possible to tell if the buidling was electrically heated or not - this data were not included</v>
          </cell>
        </row>
        <row r="37">
          <cell r="A37" t="str">
            <v>-</v>
          </cell>
          <cell r="B37" t="str">
            <v>Buildings of different construction periods and PNW regions were analyzed together</v>
          </cell>
        </row>
        <row r="38">
          <cell r="A38" t="str">
            <v>-</v>
          </cell>
          <cell r="B38" t="str">
            <v xml:space="preserve">Summary Data Tables are limited to the following as the energy use categories: </v>
          </cell>
        </row>
        <row r="40">
          <cell r="C40" t="str">
            <v>Usage Category</v>
          </cell>
          <cell r="D40" t="str">
            <v>Definition</v>
          </cell>
        </row>
        <row r="41">
          <cell r="C41" t="str">
            <v>Total Building Use - All Electric</v>
          </cell>
          <cell r="D41" t="str">
            <v>Total building usage - electrically-heated</v>
          </cell>
        </row>
        <row r="42">
          <cell r="C42" t="str">
            <v>Total Building Use - Gas Heating</v>
          </cell>
          <cell r="D42" t="str">
            <v>Total building usage - gas-heated</v>
          </cell>
        </row>
        <row r="43">
          <cell r="C43" t="str">
            <v>Total Building Use - Unknown Heating</v>
          </cell>
          <cell r="D43" t="str">
            <v>Total building usage - heating source unknown (either electrically- or gas-heated)</v>
          </cell>
        </row>
        <row r="44">
          <cell r="C44" t="str">
            <v>Gas Use - Gas Heating</v>
          </cell>
          <cell r="D44" t="str">
            <v>Gas usage only with all heating included (assuming gas usage = gas heated)</v>
          </cell>
        </row>
        <row r="45">
          <cell r="C45" t="str">
            <v>Electrical Use - No Heating</v>
          </cell>
          <cell r="D45" t="str">
            <v>Electric usage only with no heating included</v>
          </cell>
        </row>
      </sheetData>
      <sheetData sheetId="20">
        <row r="1">
          <cell r="A1" t="str">
            <v>Building Categories</v>
          </cell>
          <cell r="B1" t="str">
            <v>Building Sub-Categories</v>
          </cell>
        </row>
        <row r="2">
          <cell r="A2" t="str">
            <v>Assembly</v>
          </cell>
          <cell r="B2" t="str">
            <v>Public Assembly</v>
          </cell>
          <cell r="C2" t="str">
            <v>Religious</v>
          </cell>
          <cell r="D2" t="str">
            <v>Service</v>
          </cell>
        </row>
        <row r="3">
          <cell r="A3" t="str">
            <v>College</v>
          </cell>
          <cell r="B3" t="str">
            <v>University</v>
          </cell>
          <cell r="C3" t="str">
            <v>Community College</v>
          </cell>
          <cell r="D3" t="str">
            <v>Technical College</v>
          </cell>
        </row>
        <row r="4">
          <cell r="A4" t="str">
            <v>Schools (K-12)</v>
          </cell>
          <cell r="B4" t="str">
            <v>Elementary School</v>
          </cell>
          <cell r="C4" t="str">
            <v>Middle School</v>
          </cell>
          <cell r="D4" t="str">
            <v>High School</v>
          </cell>
          <cell r="E4" t="str">
            <v>Portable Classrooms</v>
          </cell>
          <cell r="F4" t="str">
            <v>K-8, Alternative Schools</v>
          </cell>
        </row>
        <row r="5">
          <cell r="A5" t="str">
            <v>Grocery</v>
          </cell>
          <cell r="B5" t="str">
            <v>Supermarket</v>
          </cell>
        </row>
        <row r="6">
          <cell r="A6" t="str">
            <v>Health Services</v>
          </cell>
          <cell r="B6" t="str">
            <v>Nursing Home</v>
          </cell>
          <cell r="C6" t="str">
            <v>Medical Clinic</v>
          </cell>
          <cell r="D6" t="str">
            <v>Medical Office</v>
          </cell>
          <cell r="E6" t="str">
            <v>Retirement Center</v>
          </cell>
        </row>
        <row r="7">
          <cell r="A7" t="str">
            <v>Hospital</v>
          </cell>
        </row>
        <row r="8">
          <cell r="A8" t="str">
            <v>Institution</v>
          </cell>
          <cell r="B8" t="str">
            <v>Prison</v>
          </cell>
          <cell r="C8" t="str">
            <v>Jail</v>
          </cell>
          <cell r="D8" t="str">
            <v>Courthouse</v>
          </cell>
          <cell r="E8" t="str">
            <v>Police Station</v>
          </cell>
          <cell r="F8" t="str">
            <v>Fire Station</v>
          </cell>
          <cell r="G8" t="str">
            <v>City Hall</v>
          </cell>
          <cell r="H8" t="str">
            <v>Bank</v>
          </cell>
        </row>
        <row r="9">
          <cell r="A9" t="str">
            <v>Lab</v>
          </cell>
          <cell r="B9" t="str">
            <v>Lab Heavy Fume Hood</v>
          </cell>
          <cell r="C9" t="str">
            <v>Lab Light Fume Hood</v>
          </cell>
          <cell r="D9" t="str">
            <v>Lab Facility</v>
          </cell>
        </row>
        <row r="10">
          <cell r="A10" t="str">
            <v>Library</v>
          </cell>
          <cell r="B10" t="str">
            <v>Small Library</v>
          </cell>
          <cell r="C10" t="str">
            <v>Medium Library</v>
          </cell>
          <cell r="D10" t="str">
            <v>Large Library</v>
          </cell>
          <cell r="E10" t="str">
            <v>Museum</v>
          </cell>
          <cell r="F10" t="str">
            <v>Gallery</v>
          </cell>
        </row>
        <row r="11">
          <cell r="A11" t="str">
            <v>Lodging</v>
          </cell>
          <cell r="B11" t="str">
            <v>Hotel</v>
          </cell>
          <cell r="C11" t="str">
            <v>Motel</v>
          </cell>
          <cell r="D11" t="str">
            <v>Lodging/Restaurant</v>
          </cell>
          <cell r="E11" t="str">
            <v>Lodging/Bar</v>
          </cell>
          <cell r="F11" t="str">
            <v>Residential/Lodging</v>
          </cell>
        </row>
        <row r="12">
          <cell r="A12" t="str">
            <v>Office</v>
          </cell>
          <cell r="B12" t="str">
            <v>Small Office</v>
          </cell>
          <cell r="C12" t="str">
            <v>Large Office</v>
          </cell>
          <cell r="D12" t="str">
            <v>High Rise Office</v>
          </cell>
          <cell r="E12" t="str">
            <v>General Office</v>
          </cell>
        </row>
        <row r="13">
          <cell r="A13" t="str">
            <v>Other</v>
          </cell>
          <cell r="B13" t="str">
            <v>Laundry</v>
          </cell>
          <cell r="C13" t="str">
            <v>Shop</v>
          </cell>
          <cell r="D13" t="str">
            <v>Sports Facility</v>
          </cell>
          <cell r="E13" t="str">
            <v>Aquatic Facility</v>
          </cell>
          <cell r="F13" t="str">
            <v>Auditorium</v>
          </cell>
        </row>
        <row r="14">
          <cell r="A14" t="str">
            <v>Restaurant</v>
          </cell>
          <cell r="B14" t="str">
            <v>Fast Food Restaurant</v>
          </cell>
          <cell r="C14" t="str">
            <v>Full Service Restaurant</v>
          </cell>
        </row>
        <row r="15">
          <cell r="A15" t="str">
            <v>Retail</v>
          </cell>
          <cell r="B15" t="str">
            <v>Dry Goods Retail</v>
          </cell>
          <cell r="C15" t="str">
            <v>Small Retail</v>
          </cell>
          <cell r="D15" t="str">
            <v>Large Retail</v>
          </cell>
          <cell r="E15" t="str">
            <v>Department Store</v>
          </cell>
          <cell r="F15" t="str">
            <v>Strip Mall</v>
          </cell>
        </row>
        <row r="16">
          <cell r="A16" t="str">
            <v>Vacant</v>
          </cell>
        </row>
        <row r="17">
          <cell r="A17" t="str">
            <v>Warehouse</v>
          </cell>
          <cell r="B17" t="str">
            <v>Refrigerated Warehouse</v>
          </cell>
        </row>
      </sheetData>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ock Entry 1"/>
      <sheetName val="Start"/>
      <sheetName val="Application"/>
      <sheetName val="Application-old"/>
      <sheetName val="Lookups"/>
      <sheetName val="CAL Instructions"/>
      <sheetName val="CAL Log"/>
      <sheetName val="Fixture Schedule"/>
      <sheetName val="Fixture Count"/>
      <sheetName val="CAL Estimate"/>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Large projects memo"/>
      <sheetName val="levelized cost calc"/>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s>
    <sheetDataSet>
      <sheetData sheetId="0" refreshError="1"/>
      <sheetData sheetId="1"/>
      <sheetData sheetId="2">
        <row r="3">
          <cell r="O3" t="str">
            <v>Kanwalpreet Sidhu</v>
          </cell>
        </row>
      </sheetData>
      <sheetData sheetId="3">
        <row r="14">
          <cell r="E14">
            <v>0</v>
          </cell>
        </row>
      </sheetData>
      <sheetData sheetId="4" refreshError="1"/>
      <sheetData sheetId="5" refreshError="1"/>
      <sheetData sheetId="6" refreshError="1"/>
      <sheetData sheetId="7" refreshError="1"/>
      <sheetData sheetId="8">
        <row r="10">
          <cell r="AT10">
            <v>0</v>
          </cell>
        </row>
      </sheetData>
      <sheetData sheetId="9" refreshError="1"/>
      <sheetData sheetId="10" refreshError="1"/>
      <sheetData sheetId="11" refreshError="1"/>
      <sheetData sheetId="12">
        <row r="31">
          <cell r="P31"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4">
          <cell r="B14" t="str">
            <v xml:space="preserve"> </v>
          </cell>
        </row>
      </sheetData>
      <sheetData sheetId="55">
        <row r="8">
          <cell r="AD8" t="str">
            <v>no sensor</v>
          </cell>
          <cell r="AE8" t="str">
            <v>no sensor</v>
          </cell>
          <cell r="AF8">
            <v>0</v>
          </cell>
          <cell r="AG8">
            <v>1</v>
          </cell>
        </row>
        <row r="9">
          <cell r="AD9" t="str">
            <v>Garage - 24 hrs</v>
          </cell>
          <cell r="AE9" t="str">
            <v>Controls in Garages</v>
          </cell>
          <cell r="AF9">
            <v>0.6</v>
          </cell>
          <cell r="AG9">
            <v>1</v>
          </cell>
          <cell r="AV9" t="str">
            <v>Office</v>
          </cell>
          <cell r="AW9">
            <v>0.66</v>
          </cell>
        </row>
        <row r="10">
          <cell r="AD10" t="str">
            <v>Garage &lt; 24 hrs</v>
          </cell>
          <cell r="AF10">
            <v>0.45</v>
          </cell>
          <cell r="AV10" t="str">
            <v>Parking Garage</v>
          </cell>
          <cell r="AW10">
            <v>0.16</v>
          </cell>
        </row>
        <row r="11">
          <cell r="AD11" t="str">
            <v>Stairs short bldg</v>
          </cell>
          <cell r="AE11" t="str">
            <v>Controls in Stairwells</v>
          </cell>
          <cell r="AF11">
            <v>0.75</v>
          </cell>
          <cell r="AG11">
            <v>1</v>
          </cell>
          <cell r="AV11" t="str">
            <v>Multifamily</v>
          </cell>
          <cell r="AW11">
            <v>0.41</v>
          </cell>
        </row>
        <row r="12">
          <cell r="AD12" t="str">
            <v>Stairs &gt; 5 stories</v>
          </cell>
          <cell r="AE12" t="str">
            <v>Fixture Mounted Sensor</v>
          </cell>
          <cell r="AF12">
            <v>0.9</v>
          </cell>
          <cell r="AG12">
            <v>0</v>
          </cell>
          <cell r="AV12" t="str">
            <v>Retail</v>
          </cell>
          <cell r="AW12">
            <v>1.01</v>
          </cell>
        </row>
        <row r="13">
          <cell r="AD13" t="str">
            <v>Warehouse</v>
          </cell>
          <cell r="AF13">
            <v>0.3</v>
          </cell>
          <cell r="AG13">
            <v>0</v>
          </cell>
          <cell r="AV13" t="str">
            <v>Warehouse</v>
          </cell>
          <cell r="AW13">
            <v>0.4</v>
          </cell>
        </row>
        <row r="14">
          <cell r="AD14" t="str">
            <v>Other</v>
          </cell>
          <cell r="AE14" t="str">
            <v>blank cell</v>
          </cell>
          <cell r="AF14" t="str">
            <v>Pct?</v>
          </cell>
          <cell r="AV14" t="str">
            <v>Hotel</v>
          </cell>
          <cell r="AW14">
            <v>0.7</v>
          </cell>
        </row>
        <row r="15">
          <cell r="AV15" t="str">
            <v>Hospital</v>
          </cell>
          <cell r="AW15">
            <v>0.84</v>
          </cell>
        </row>
        <row r="16">
          <cell r="AV16" t="str">
            <v>Automotive facility</v>
          </cell>
          <cell r="AW16">
            <v>0.64</v>
          </cell>
        </row>
        <row r="17">
          <cell r="AV17" t="str">
            <v>Convention center</v>
          </cell>
          <cell r="AW17">
            <v>0.81</v>
          </cell>
        </row>
        <row r="18">
          <cell r="AV18" t="str">
            <v>Court house</v>
          </cell>
          <cell r="AW18">
            <v>0.81</v>
          </cell>
        </row>
        <row r="19">
          <cell r="AV19" t="str">
            <v>Dining: Bar lounge/leisure</v>
          </cell>
          <cell r="AW19">
            <v>0.79</v>
          </cell>
        </row>
        <row r="20">
          <cell r="AV20" t="str">
            <v>Dining: Cafeteria/fast food</v>
          </cell>
          <cell r="AW20">
            <v>0.72</v>
          </cell>
        </row>
        <row r="21">
          <cell r="AV21" t="str">
            <v>Dining: Family</v>
          </cell>
          <cell r="AW21">
            <v>0.71</v>
          </cell>
        </row>
        <row r="22">
          <cell r="AV22" t="str">
            <v>Dormitory</v>
          </cell>
          <cell r="AW22">
            <v>0.46</v>
          </cell>
        </row>
        <row r="23">
          <cell r="AV23" t="str">
            <v>Exercise center</v>
          </cell>
          <cell r="AW23">
            <v>0.67</v>
          </cell>
        </row>
        <row r="24">
          <cell r="AV24" t="str">
            <v>Fire station</v>
          </cell>
          <cell r="AW24">
            <v>0.54</v>
          </cell>
        </row>
        <row r="25">
          <cell r="AV25" t="str">
            <v>Gymnasium</v>
          </cell>
          <cell r="AW25">
            <v>0.75</v>
          </cell>
        </row>
        <row r="26">
          <cell r="AV26" t="str">
            <v>Health Care Clinic</v>
          </cell>
          <cell r="AW26">
            <v>0.7</v>
          </cell>
        </row>
        <row r="27">
          <cell r="AV27" t="str">
            <v>Museum</v>
          </cell>
          <cell r="AW27">
            <v>0.8</v>
          </cell>
        </row>
        <row r="28">
          <cell r="AV28" t="str">
            <v>Penitentiary</v>
          </cell>
          <cell r="AW28">
            <v>0.65</v>
          </cell>
        </row>
        <row r="29">
          <cell r="AV29" t="str">
            <v>Performing arts theater</v>
          </cell>
          <cell r="AW29">
            <v>1</v>
          </cell>
        </row>
        <row r="30">
          <cell r="AV30" t="str">
            <v>Police station</v>
          </cell>
          <cell r="AW30">
            <v>0.7</v>
          </cell>
        </row>
        <row r="31">
          <cell r="AV31" t="str">
            <v>Post office</v>
          </cell>
          <cell r="AW31">
            <v>0.7</v>
          </cell>
        </row>
        <row r="32">
          <cell r="AV32" t="str">
            <v>Religious building</v>
          </cell>
          <cell r="AW32">
            <v>0.8</v>
          </cell>
        </row>
        <row r="33">
          <cell r="AV33" t="str">
            <v>School/university</v>
          </cell>
          <cell r="AW33">
            <v>0.7</v>
          </cell>
        </row>
        <row r="34">
          <cell r="AV34" t="str">
            <v>Sports arena</v>
          </cell>
          <cell r="AW34">
            <v>0.62</v>
          </cell>
        </row>
        <row r="35">
          <cell r="AV35" t="str">
            <v>Town hall</v>
          </cell>
          <cell r="AW35">
            <v>0.71</v>
          </cell>
        </row>
        <row r="36">
          <cell r="AV36" t="str">
            <v>Transportation</v>
          </cell>
          <cell r="AW36">
            <v>0.56000000000000005</v>
          </cell>
        </row>
        <row r="37">
          <cell r="AV37" t="str">
            <v>Workshop</v>
          </cell>
          <cell r="AW37">
            <v>0.95</v>
          </cell>
        </row>
        <row r="38">
          <cell r="AV38" t="str">
            <v>Movie theater</v>
          </cell>
          <cell r="AW38">
            <v>0.61</v>
          </cell>
        </row>
        <row r="39">
          <cell r="AV39" t="str">
            <v>Manufacturing Facility</v>
          </cell>
          <cell r="AW39">
            <v>0.89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Info"/>
      <sheetName val="Application"/>
      <sheetName val="Incentive Calculator"/>
      <sheetName val="Estimate"/>
      <sheetName val="Estimate QC"/>
      <sheetName val="Project Summary Form"/>
      <sheetName val="Payment 1 QC"/>
      <sheetName val="Payment 2 QC"/>
      <sheetName val="Payment Request Form"/>
      <sheetName val="TuneUpsBuildings052317-2016EUI"/>
      <sheetName val="Change Log, Version ID"/>
      <sheetName val="PNNL Est. Savings %"/>
      <sheetName val="Portfolio Stats"/>
      <sheetName val="DataLabel Definitions"/>
      <sheetName val="DropDown Lookups"/>
    </sheetNames>
    <sheetDataSet>
      <sheetData sheetId="0"/>
      <sheetData sheetId="1"/>
      <sheetData sheetId="2"/>
      <sheetData sheetId="3"/>
      <sheetData sheetId="4"/>
      <sheetData sheetId="5"/>
      <sheetData sheetId="6"/>
      <sheetData sheetId="7"/>
      <sheetData sheetId="8"/>
      <sheetData sheetId="9"/>
      <sheetData sheetId="10">
        <row r="2">
          <cell r="G2" t="str">
            <v>Version 1.0.2</v>
          </cell>
        </row>
        <row r="5">
          <cell r="D5" t="str">
            <v>1.0.2</v>
          </cell>
        </row>
      </sheetData>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Table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seattle.gov/dataset/Performance-Ranges-by-Building-Type-2017/n3uv-mw4j/data" TargetMode="External"/><Relationship Id="rId1" Type="http://schemas.openxmlformats.org/officeDocument/2006/relationships/hyperlink" Target="http://[s0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hyperlink" Target="https://data.seattle.gov/dataset/Performance-Ranges-by-Building-Type-2017/n3uv-mw4j/data" TargetMode="External"/><Relationship Id="rId1" Type="http://schemas.openxmlformats.org/officeDocument/2006/relationships/hyperlink" Target="https://data.seattle.gov/dataset/Performance-Ranges-by-Building-Type-2017/n3uv-mw4j/dat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kingcounty.gov/services/gis/Maps/parcel-viewer.aspx"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8.v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8.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9.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3">
    <tabColor theme="6"/>
    <pageSetUpPr fitToPage="1"/>
  </sheetPr>
  <dimension ref="A1:IW585"/>
  <sheetViews>
    <sheetView windowProtection="1" showGridLines="0" tabSelected="1" topLeftCell="B1" zoomScale="70" zoomScaleNormal="70" zoomScaleSheetLayoutView="70" workbookViewId="0">
      <selection activeCell="X10" sqref="X10"/>
    </sheetView>
  </sheetViews>
  <sheetFormatPr defaultColWidth="8.7109375" defaultRowHeight="14.25"/>
  <cols>
    <col min="1" max="2" width="2.7109375" style="96" customWidth="1"/>
    <col min="3" max="3" width="31.42578125" style="96" customWidth="1"/>
    <col min="4" max="4" width="21.7109375" style="96" customWidth="1"/>
    <col min="5" max="5" width="7.42578125" style="96" customWidth="1"/>
    <col min="6" max="6" width="4.5703125" style="96" customWidth="1"/>
    <col min="7" max="7" width="4.7109375" style="96" customWidth="1"/>
    <col min="8" max="8" width="13" style="96" customWidth="1"/>
    <col min="9" max="9" width="7.28515625" style="96" customWidth="1"/>
    <col min="10" max="10" width="31.42578125" style="96" customWidth="1"/>
    <col min="11" max="11" width="9" style="96" customWidth="1"/>
    <col min="12" max="12" width="10.42578125" style="96" customWidth="1"/>
    <col min="13" max="13" width="15.42578125" style="96" customWidth="1"/>
    <col min="14" max="14" width="10.5703125" style="96" customWidth="1"/>
    <col min="15" max="15" width="11.28515625" style="96" customWidth="1"/>
    <col min="16" max="16" width="2.7109375" style="96" customWidth="1"/>
    <col min="17" max="17" width="3.5703125" style="195" customWidth="1"/>
    <col min="18" max="19" width="8.7109375" style="195" customWidth="1"/>
    <col min="20" max="20" width="1.7109375" style="195" customWidth="1"/>
    <col min="21" max="21" width="20" style="195" customWidth="1"/>
    <col min="22" max="22" width="17.42578125" style="195" customWidth="1"/>
    <col min="23" max="23" width="8.7109375" style="195" customWidth="1"/>
    <col min="24" max="24" width="10.7109375" style="195" customWidth="1"/>
    <col min="25" max="25" width="9.28515625" style="195" customWidth="1"/>
    <col min="26" max="26" width="8.7109375" style="195" customWidth="1"/>
    <col min="27" max="29" width="29.28515625" style="195" customWidth="1"/>
    <col min="30" max="40" width="8.7109375" style="195" customWidth="1"/>
    <col min="41" max="55" width="8.7109375" style="195"/>
    <col min="56" max="16384" width="8.7109375" style="96"/>
  </cols>
  <sheetData>
    <row r="1" spans="1:257" s="195" customFormat="1" ht="13.5" customHeight="1"/>
    <row r="2" spans="1:257" ht="18.600000000000001" customHeight="1">
      <c r="A2" s="195"/>
      <c r="B2" s="196"/>
      <c r="C2" s="196"/>
      <c r="D2" s="196"/>
      <c r="E2" s="196"/>
      <c r="F2" s="196"/>
      <c r="G2" s="196"/>
      <c r="H2" s="196"/>
      <c r="I2" s="196"/>
      <c r="J2" s="1256"/>
      <c r="K2" s="1257"/>
      <c r="L2" s="196"/>
      <c r="M2" s="1257"/>
      <c r="N2" s="1348"/>
      <c r="O2" s="1348"/>
      <c r="Q2" s="197" t="s">
        <v>30</v>
      </c>
      <c r="S2" s="253" t="s">
        <v>208</v>
      </c>
      <c r="T2" s="198"/>
      <c r="U2" s="198"/>
      <c r="V2" s="198"/>
    </row>
    <row r="3" spans="1:257" ht="19.149999999999999" customHeight="1">
      <c r="A3" s="195"/>
      <c r="B3" s="196"/>
      <c r="D3" s="196"/>
      <c r="E3" s="196"/>
      <c r="F3" s="196"/>
      <c r="G3" s="196"/>
      <c r="H3" s="196"/>
      <c r="I3" s="196"/>
      <c r="J3" s="1258"/>
      <c r="K3" s="1351"/>
      <c r="L3" s="1351"/>
      <c r="M3" s="1258"/>
      <c r="N3" s="1352"/>
      <c r="O3" s="1352"/>
      <c r="Q3" s="197"/>
    </row>
    <row r="4" spans="1:257" ht="19.149999999999999" customHeight="1">
      <c r="A4" s="195"/>
      <c r="B4" s="199"/>
      <c r="D4" s="200"/>
      <c r="E4" s="200"/>
      <c r="F4" s="201"/>
      <c r="G4" s="201"/>
      <c r="H4" s="201"/>
      <c r="I4" s="201"/>
      <c r="J4" s="1258"/>
      <c r="K4" s="1260"/>
      <c r="L4" s="1353"/>
      <c r="M4" s="1353"/>
      <c r="N4" s="1354"/>
      <c r="O4" s="1354"/>
    </row>
    <row r="5" spans="1:257" s="207" customFormat="1" ht="19.149999999999999" customHeight="1">
      <c r="A5" s="202"/>
      <c r="B5" s="203"/>
      <c r="C5" s="204" t="s">
        <v>187</v>
      </c>
      <c r="D5" s="205"/>
      <c r="E5" s="205"/>
      <c r="F5" s="206"/>
      <c r="G5" s="206"/>
      <c r="H5" s="206"/>
      <c r="I5" s="206"/>
      <c r="J5" s="1250"/>
      <c r="K5" s="1357"/>
      <c r="L5" s="1357"/>
      <c r="M5" s="1357"/>
      <c r="N5" s="1357"/>
      <c r="O5" s="1357"/>
      <c r="Q5" s="202"/>
      <c r="R5" s="202"/>
      <c r="S5" s="202"/>
      <c r="T5" s="202"/>
      <c r="U5" s="202"/>
      <c r="V5" s="202"/>
      <c r="W5" s="202"/>
      <c r="X5" s="202"/>
      <c r="Y5" s="202"/>
      <c r="Z5" s="202"/>
      <c r="AA5" s="1197"/>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row>
    <row r="6" spans="1:257" ht="19.149999999999999" customHeight="1">
      <c r="A6" s="195"/>
      <c r="B6" s="208"/>
      <c r="C6" s="393" t="s">
        <v>649</v>
      </c>
      <c r="D6" s="196"/>
      <c r="E6" s="201"/>
      <c r="F6" s="201"/>
      <c r="G6" s="201"/>
      <c r="H6" s="201"/>
      <c r="I6" s="209"/>
      <c r="J6" s="1296"/>
      <c r="K6" s="1296"/>
      <c r="L6" s="1296"/>
      <c r="M6" s="1350"/>
      <c r="N6" s="1350"/>
      <c r="O6" s="1350"/>
      <c r="Q6" s="195" t="s">
        <v>30</v>
      </c>
      <c r="AA6" s="1198"/>
    </row>
    <row r="7" spans="1:257" ht="19.149999999999999" customHeight="1">
      <c r="A7" s="195"/>
      <c r="B7" s="210"/>
      <c r="C7" s="556"/>
      <c r="D7" s="211"/>
      <c r="E7" s="211"/>
      <c r="F7" s="211"/>
      <c r="G7" s="211"/>
      <c r="H7" s="211"/>
      <c r="I7" s="211"/>
      <c r="J7" s="1310"/>
      <c r="K7" s="1310"/>
      <c r="L7" s="1310"/>
      <c r="M7" s="1349"/>
      <c r="N7" s="1349"/>
      <c r="O7" s="1349"/>
      <c r="Q7" s="195" t="s">
        <v>30</v>
      </c>
      <c r="T7" s="198"/>
      <c r="U7" s="198"/>
      <c r="V7" s="198"/>
      <c r="X7" s="212"/>
      <c r="AA7" s="1199"/>
    </row>
    <row r="8" spans="1:257" ht="19.149999999999999" customHeight="1">
      <c r="A8" s="195"/>
      <c r="B8" s="210"/>
      <c r="C8" s="1289" t="s">
        <v>1279</v>
      </c>
      <c r="D8" s="1288"/>
      <c r="E8" s="1288"/>
      <c r="F8" s="1288"/>
      <c r="G8" s="1288"/>
      <c r="H8" s="1288"/>
      <c r="I8" s="1288"/>
      <c r="T8" s="198"/>
      <c r="U8" s="198"/>
      <c r="V8" s="198"/>
      <c r="X8" s="212"/>
      <c r="AA8" s="1198"/>
    </row>
    <row r="9" spans="1:257" ht="19.149999999999999" customHeight="1">
      <c r="A9" s="195"/>
      <c r="B9" s="208"/>
      <c r="C9" s="1288"/>
      <c r="D9" s="1288"/>
      <c r="E9" s="1288"/>
      <c r="F9" s="1288"/>
      <c r="G9" s="1288"/>
      <c r="H9" s="1288"/>
      <c r="I9" s="1288"/>
      <c r="X9" s="212"/>
      <c r="AC9" s="213"/>
    </row>
    <row r="10" spans="1:257" ht="17.25" customHeight="1">
      <c r="A10" s="195"/>
      <c r="B10" s="214"/>
      <c r="C10" s="1338" t="s">
        <v>1280</v>
      </c>
      <c r="D10" s="1338"/>
      <c r="E10" s="1338"/>
      <c r="F10" s="1338"/>
      <c r="G10" s="1338"/>
      <c r="H10" s="1338"/>
      <c r="I10" s="1338"/>
      <c r="J10" s="1338"/>
      <c r="K10" s="1338"/>
      <c r="L10" s="1338"/>
      <c r="M10" s="1338"/>
      <c r="N10" s="1338"/>
      <c r="O10" s="1338"/>
      <c r="X10" s="212"/>
      <c r="IW10" s="215" t="s">
        <v>3</v>
      </c>
    </row>
    <row r="11" spans="1:257" ht="8.25" customHeight="1">
      <c r="A11" s="195"/>
      <c r="B11" s="214"/>
      <c r="C11" s="1263"/>
      <c r="D11" s="1263"/>
      <c r="E11" s="1263"/>
      <c r="F11" s="1263"/>
      <c r="G11" s="1263"/>
      <c r="H11" s="1263"/>
      <c r="I11" s="1263"/>
      <c r="J11" s="1263"/>
      <c r="K11" s="1263"/>
      <c r="L11" s="1263"/>
      <c r="M11" s="1263"/>
      <c r="N11" s="1263"/>
      <c r="O11" s="1263"/>
      <c r="X11" s="212"/>
      <c r="IW11" s="215"/>
    </row>
    <row r="12" spans="1:257" ht="19.899999999999999" customHeight="1">
      <c r="A12" s="195"/>
      <c r="B12" s="214"/>
      <c r="C12" s="1248" t="s">
        <v>985</v>
      </c>
      <c r="D12" s="1321" t="s">
        <v>30</v>
      </c>
      <c r="E12" s="1321"/>
      <c r="F12" s="1321"/>
      <c r="G12" s="1321"/>
      <c r="H12" s="1321"/>
      <c r="I12" s="1310" t="s">
        <v>1011</v>
      </c>
      <c r="J12" s="1310"/>
      <c r="K12" s="1304"/>
      <c r="L12" s="1304"/>
      <c r="M12" s="1304"/>
      <c r="N12" s="1304"/>
      <c r="O12" s="1304"/>
      <c r="P12" s="97"/>
      <c r="Q12" s="195" t="s">
        <v>30</v>
      </c>
      <c r="R12" s="1320"/>
      <c r="S12" s="1320"/>
      <c r="T12" s="1320"/>
      <c r="U12" s="1320"/>
      <c r="V12" s="1320"/>
      <c r="W12" s="1320"/>
      <c r="X12" s="1320"/>
      <c r="Y12" s="1320"/>
      <c r="Z12" s="1320"/>
      <c r="AA12" s="1320"/>
    </row>
    <row r="13" spans="1:257" ht="19.899999999999999" customHeight="1">
      <c r="A13" s="195"/>
      <c r="B13" s="214"/>
      <c r="C13" s="1248" t="s">
        <v>1096</v>
      </c>
      <c r="D13" s="1312" t="s">
        <v>30</v>
      </c>
      <c r="E13" s="1312"/>
      <c r="F13" s="1312"/>
      <c r="G13" s="1312"/>
      <c r="H13" s="1312"/>
      <c r="I13" s="1310" t="s">
        <v>1098</v>
      </c>
      <c r="J13" s="1310"/>
      <c r="K13" s="1313"/>
      <c r="L13" s="1313"/>
      <c r="M13" s="1313"/>
      <c r="N13" s="1313"/>
      <c r="O13" s="1313"/>
      <c r="R13" s="1320"/>
      <c r="S13" s="1320"/>
      <c r="T13" s="1320"/>
      <c r="U13" s="1320"/>
      <c r="V13" s="1320"/>
      <c r="W13" s="1320"/>
      <c r="X13" s="1320"/>
      <c r="Y13" s="1320"/>
      <c r="Z13" s="1320"/>
      <c r="AA13" s="1320"/>
    </row>
    <row r="14" spans="1:257" ht="19.899999999999999" customHeight="1">
      <c r="A14" s="195"/>
      <c r="B14" s="214"/>
      <c r="C14" s="1248" t="s">
        <v>1097</v>
      </c>
      <c r="D14" s="1313" t="s">
        <v>30</v>
      </c>
      <c r="E14" s="1313"/>
      <c r="F14" s="1319" t="s">
        <v>122</v>
      </c>
      <c r="G14" s="1319"/>
      <c r="H14" s="1261" t="s">
        <v>30</v>
      </c>
      <c r="I14" s="1310" t="s">
        <v>1099</v>
      </c>
      <c r="J14" s="1310"/>
      <c r="K14" s="1312"/>
      <c r="L14" s="1312"/>
      <c r="M14" s="1312"/>
      <c r="N14" s="1312"/>
      <c r="O14" s="1312"/>
      <c r="Q14" s="216"/>
      <c r="R14" s="1320"/>
      <c r="S14" s="1320"/>
      <c r="T14" s="1320"/>
      <c r="U14" s="1320"/>
      <c r="V14" s="1320"/>
      <c r="W14" s="1320"/>
      <c r="X14" s="1320"/>
      <c r="Y14" s="1320"/>
      <c r="Z14" s="1320"/>
      <c r="AA14" s="1320"/>
    </row>
    <row r="15" spans="1:257" ht="19.899999999999999" customHeight="1">
      <c r="A15" s="195"/>
      <c r="B15" s="214"/>
      <c r="C15" s="1250" t="s">
        <v>1272</v>
      </c>
      <c r="D15" s="1314" t="s">
        <v>30</v>
      </c>
      <c r="E15" s="1315"/>
      <c r="F15" s="1315"/>
      <c r="G15" s="1315"/>
      <c r="H15" s="1315"/>
      <c r="I15" s="1311" t="s">
        <v>1175</v>
      </c>
      <c r="J15" s="1311"/>
      <c r="K15" s="1318" t="s">
        <v>809</v>
      </c>
      <c r="L15" s="1318"/>
      <c r="M15" s="1316" t="s">
        <v>1215</v>
      </c>
      <c r="N15" s="1317"/>
      <c r="O15" s="1262" t="s">
        <v>30</v>
      </c>
      <c r="Q15" s="216"/>
      <c r="R15" s="1320"/>
      <c r="S15" s="1320"/>
      <c r="T15" s="1320"/>
      <c r="U15" s="1320"/>
      <c r="V15" s="1320"/>
      <c r="W15" s="1320"/>
      <c r="X15" s="1320"/>
      <c r="Y15" s="1320"/>
      <c r="Z15" s="1320"/>
      <c r="AA15" s="1320"/>
    </row>
    <row r="16" spans="1:257" ht="19.899999999999999" customHeight="1">
      <c r="A16" s="195"/>
      <c r="B16" s="214"/>
      <c r="C16" s="1250" t="s">
        <v>1283</v>
      </c>
      <c r="D16" s="1322" t="s">
        <v>30</v>
      </c>
      <c r="E16" s="1322"/>
      <c r="F16" s="1322"/>
      <c r="G16" s="1322"/>
      <c r="H16" s="1322"/>
      <c r="I16" s="392"/>
      <c r="J16" s="392" t="s">
        <v>1284</v>
      </c>
      <c r="K16" s="1322" t="s">
        <v>30</v>
      </c>
      <c r="L16" s="1322"/>
      <c r="M16" s="1322"/>
      <c r="N16" s="1322"/>
      <c r="O16" s="1322"/>
      <c r="Q16" s="216"/>
      <c r="X16" s="212"/>
    </row>
    <row r="17" spans="1:257" ht="19.899999999999999" customHeight="1">
      <c r="A17" s="195"/>
      <c r="B17" s="214"/>
      <c r="C17" s="1250" t="s">
        <v>1289</v>
      </c>
      <c r="D17" s="1292"/>
      <c r="E17" s="1295"/>
      <c r="F17" s="1295"/>
      <c r="G17" s="1295"/>
      <c r="H17" s="1295"/>
      <c r="I17" s="1296" t="s">
        <v>23</v>
      </c>
      <c r="J17" s="1296"/>
      <c r="K17" s="1297"/>
      <c r="L17" s="1298"/>
      <c r="M17" s="1298"/>
      <c r="N17" s="1298"/>
      <c r="O17" s="1298"/>
      <c r="Q17" s="216"/>
      <c r="X17" s="212"/>
    </row>
    <row r="18" spans="1:257" ht="19.899999999999999" customHeight="1">
      <c r="A18" s="195"/>
      <c r="B18" s="214"/>
      <c r="C18" s="1250" t="s">
        <v>1291</v>
      </c>
      <c r="D18" s="1292"/>
      <c r="E18" s="1295"/>
      <c r="F18" s="1295"/>
      <c r="G18" s="1295"/>
      <c r="H18" s="1295"/>
      <c r="I18" s="1296" t="s">
        <v>576</v>
      </c>
      <c r="J18" s="1296"/>
      <c r="K18" s="1297"/>
      <c r="L18" s="1298"/>
      <c r="M18" s="1298"/>
      <c r="N18" s="1298"/>
      <c r="O18" s="1298"/>
      <c r="Q18" s="216"/>
      <c r="X18" s="212"/>
    </row>
    <row r="19" spans="1:257" ht="19.899999999999999" customHeight="1">
      <c r="A19" s="195"/>
      <c r="B19" s="214"/>
      <c r="C19" s="1250" t="s">
        <v>1290</v>
      </c>
      <c r="D19" s="1292"/>
      <c r="E19" s="1295"/>
      <c r="F19" s="1295"/>
      <c r="G19" s="1295"/>
      <c r="H19" s="1295"/>
      <c r="I19" s="1296" t="s">
        <v>23</v>
      </c>
      <c r="J19" s="1296"/>
      <c r="K19" s="1297"/>
      <c r="L19" s="1298"/>
      <c r="M19" s="1298"/>
      <c r="N19" s="1298"/>
      <c r="O19" s="1298"/>
      <c r="Q19" s="216"/>
      <c r="X19" s="212"/>
    </row>
    <row r="20" spans="1:257" ht="19.899999999999999" customHeight="1">
      <c r="A20" s="195"/>
      <c r="B20" s="214"/>
      <c r="C20" s="1250" t="s">
        <v>1291</v>
      </c>
      <c r="D20" s="1292"/>
      <c r="E20" s="1292"/>
      <c r="F20" s="1292"/>
      <c r="G20" s="1292"/>
      <c r="H20" s="1292"/>
      <c r="I20" s="1296" t="s">
        <v>576</v>
      </c>
      <c r="J20" s="1296"/>
      <c r="K20" s="1297"/>
      <c r="L20" s="1298"/>
      <c r="M20" s="1298"/>
      <c r="N20" s="1298"/>
      <c r="O20" s="1298"/>
      <c r="Q20" s="216"/>
      <c r="X20" s="212"/>
    </row>
    <row r="21" spans="1:257" ht="22.5" customHeight="1">
      <c r="A21" s="195"/>
      <c r="B21" s="214"/>
      <c r="C21" s="1251"/>
      <c r="D21" s="207" t="s">
        <v>1048</v>
      </c>
      <c r="E21" s="196"/>
      <c r="F21" s="196"/>
      <c r="G21" s="196"/>
      <c r="H21" s="196"/>
      <c r="I21" s="196"/>
      <c r="K21" s="1360"/>
      <c r="L21" s="1360"/>
      <c r="M21" s="1358"/>
      <c r="N21" s="1359"/>
      <c r="O21" s="1255"/>
      <c r="X21" s="212"/>
    </row>
    <row r="22" spans="1:257" ht="22.5" customHeight="1">
      <c r="A22" s="195"/>
      <c r="B22" s="214"/>
      <c r="C22" s="1251"/>
      <c r="D22" s="1272" t="s">
        <v>1273</v>
      </c>
      <c r="E22" s="196"/>
      <c r="F22" s="196"/>
      <c r="G22" s="196"/>
      <c r="H22" s="196"/>
      <c r="I22" s="196"/>
      <c r="J22" s="1271"/>
      <c r="K22" s="1252"/>
      <c r="L22" s="1252"/>
      <c r="M22" s="1253"/>
      <c r="N22" s="1254"/>
      <c r="O22" s="1255"/>
      <c r="X22" s="212"/>
    </row>
    <row r="23" spans="1:257" ht="8.25" customHeight="1">
      <c r="A23" s="195"/>
      <c r="B23" s="214"/>
      <c r="C23" s="1251"/>
      <c r="D23" s="207"/>
      <c r="E23" s="196"/>
      <c r="F23" s="196"/>
      <c r="G23" s="196"/>
      <c r="H23" s="196"/>
      <c r="I23" s="196"/>
      <c r="J23" s="1247"/>
      <c r="K23" s="1252"/>
      <c r="L23" s="1252"/>
      <c r="M23" s="1253"/>
      <c r="N23" s="1254"/>
      <c r="O23" s="1255"/>
      <c r="X23" s="212"/>
    </row>
    <row r="24" spans="1:257" ht="19.5" customHeight="1">
      <c r="A24" s="195"/>
      <c r="B24" s="214"/>
      <c r="C24" s="1306" t="s">
        <v>1275</v>
      </c>
      <c r="D24" s="1306"/>
      <c r="E24" s="1306"/>
      <c r="F24" s="1306"/>
      <c r="G24" s="1306"/>
      <c r="H24" s="1306"/>
      <c r="I24" s="1306"/>
      <c r="J24" s="1306"/>
      <c r="K24" s="1306"/>
      <c r="L24" s="1306"/>
      <c r="M24" s="1306"/>
      <c r="N24" s="1306"/>
      <c r="O24" s="1306"/>
      <c r="X24" s="212"/>
    </row>
    <row r="25" spans="1:257" ht="6.75" customHeight="1">
      <c r="A25" s="195"/>
      <c r="B25" s="214"/>
      <c r="C25" s="1263"/>
      <c r="D25" s="1263"/>
      <c r="E25" s="1263"/>
      <c r="F25" s="1263"/>
      <c r="G25" s="1263"/>
      <c r="H25" s="1263"/>
      <c r="I25" s="1263"/>
      <c r="J25" s="1263"/>
      <c r="K25" s="1263"/>
      <c r="L25" s="1263"/>
      <c r="M25" s="1263"/>
      <c r="N25" s="1263"/>
      <c r="O25" s="1263"/>
      <c r="X25" s="212"/>
    </row>
    <row r="26" spans="1:257" ht="54" customHeight="1">
      <c r="A26" s="195"/>
      <c r="B26" s="214"/>
      <c r="C26" s="1264" t="s">
        <v>193</v>
      </c>
      <c r="D26" s="1303" t="s">
        <v>30</v>
      </c>
      <c r="E26" s="1303"/>
      <c r="F26" s="1303"/>
      <c r="G26" s="1303"/>
      <c r="H26" s="1303"/>
      <c r="I26" s="1303"/>
      <c r="J26" s="1303"/>
      <c r="K26" s="1303"/>
      <c r="L26" s="1265" t="s">
        <v>1100</v>
      </c>
      <c r="M26" s="1291"/>
      <c r="N26" s="1291"/>
      <c r="O26" s="1291"/>
      <c r="R26" s="1290"/>
      <c r="X26" s="212"/>
    </row>
    <row r="27" spans="1:257" ht="31.5" customHeight="1">
      <c r="A27" s="195"/>
      <c r="B27" s="214"/>
      <c r="C27" s="1264" t="s">
        <v>202</v>
      </c>
      <c r="D27" s="1304"/>
      <c r="E27" s="1304"/>
      <c r="F27" s="1304"/>
      <c r="G27" s="1304"/>
      <c r="H27" s="1304"/>
      <c r="I27" s="1304"/>
      <c r="J27" s="1304"/>
      <c r="K27" s="1304"/>
      <c r="L27" s="1304"/>
      <c r="M27" s="1304"/>
      <c r="N27" s="1304"/>
      <c r="O27" s="1304"/>
      <c r="X27" s="212"/>
      <c r="AB27" s="198"/>
      <c r="AC27" s="198"/>
      <c r="AD27" s="198"/>
      <c r="AE27" s="198"/>
      <c r="AI27" s="198"/>
    </row>
    <row r="28" spans="1:257" ht="19.899999999999999" customHeight="1">
      <c r="A28" s="195"/>
      <c r="B28" s="214"/>
      <c r="C28" s="1248" t="s">
        <v>127</v>
      </c>
      <c r="D28" s="1344"/>
      <c r="E28" s="1344"/>
      <c r="F28" s="1344"/>
      <c r="G28" s="1344"/>
      <c r="H28" s="1344"/>
      <c r="I28" s="1266" t="s">
        <v>572</v>
      </c>
      <c r="J28" s="1305"/>
      <c r="K28" s="1326"/>
      <c r="L28" s="1267" t="s">
        <v>573</v>
      </c>
      <c r="M28" s="1270"/>
      <c r="N28" s="1267" t="s">
        <v>574</v>
      </c>
      <c r="O28" s="1269"/>
      <c r="X28" s="212"/>
    </row>
    <row r="29" spans="1:257" s="195" customFormat="1" ht="19.899999999999999" customHeight="1">
      <c r="B29" s="214"/>
      <c r="C29" s="1248" t="s">
        <v>128</v>
      </c>
      <c r="D29" s="1305"/>
      <c r="E29" s="1305"/>
      <c r="F29" s="1305"/>
      <c r="G29" s="1305"/>
      <c r="H29" s="1305"/>
      <c r="I29" s="1345" t="s">
        <v>129</v>
      </c>
      <c r="J29" s="1346"/>
      <c r="K29" s="1305"/>
      <c r="L29" s="1305"/>
      <c r="M29" s="1305"/>
      <c r="N29" s="1305"/>
      <c r="O29" s="1305"/>
      <c r="P29" s="96"/>
      <c r="X29" s="212"/>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c r="IT29" s="96"/>
      <c r="IU29" s="96"/>
      <c r="IV29" s="96"/>
      <c r="IW29" s="96"/>
    </row>
    <row r="30" spans="1:257" s="195" customFormat="1" ht="19.899999999999999" customHeight="1">
      <c r="B30" s="214"/>
      <c r="C30" s="1248" t="s">
        <v>184</v>
      </c>
      <c r="D30" s="1308"/>
      <c r="E30" s="1309"/>
      <c r="F30" s="1309"/>
      <c r="G30" s="1309"/>
      <c r="H30" s="1309"/>
      <c r="I30" s="1296" t="s">
        <v>192</v>
      </c>
      <c r="J30" s="1296"/>
      <c r="K30" s="1308"/>
      <c r="L30" s="1309"/>
      <c r="M30" s="1309"/>
      <c r="N30" s="1309"/>
      <c r="O30" s="1309"/>
      <c r="P30" s="96"/>
      <c r="X30" s="212"/>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c r="IT30" s="96"/>
      <c r="IU30" s="96"/>
      <c r="IV30" s="96"/>
      <c r="IW30" s="96"/>
    </row>
    <row r="31" spans="1:257" s="195" customFormat="1" ht="19.899999999999999" customHeight="1">
      <c r="B31" s="214"/>
      <c r="C31" s="1248" t="s">
        <v>23</v>
      </c>
      <c r="D31" s="1297"/>
      <c r="E31" s="1298"/>
      <c r="F31" s="1298"/>
      <c r="G31" s="1298"/>
      <c r="H31" s="1298"/>
      <c r="I31" s="1296" t="s">
        <v>23</v>
      </c>
      <c r="J31" s="1296"/>
      <c r="K31" s="1297"/>
      <c r="L31" s="1298"/>
      <c r="M31" s="1298"/>
      <c r="N31" s="1298"/>
      <c r="O31" s="1298"/>
      <c r="P31" s="96"/>
      <c r="X31" s="212"/>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c r="IW31" s="96"/>
    </row>
    <row r="32" spans="1:257" s="195" customFormat="1" ht="19.899999999999999" customHeight="1">
      <c r="B32" s="214"/>
      <c r="C32" s="1248" t="s">
        <v>130</v>
      </c>
      <c r="D32" s="1307"/>
      <c r="E32" s="1307"/>
      <c r="F32" s="1307"/>
      <c r="G32" s="1307"/>
      <c r="H32" s="1307"/>
      <c r="I32" s="1296" t="s">
        <v>130</v>
      </c>
      <c r="J32" s="1296"/>
      <c r="K32" s="1355"/>
      <c r="L32" s="1356"/>
      <c r="M32" s="1356"/>
      <c r="N32" s="1356"/>
      <c r="O32" s="1356"/>
      <c r="P32" s="96"/>
      <c r="X32" s="212"/>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c r="IW32" s="96"/>
    </row>
    <row r="33" spans="2:257" s="195" customFormat="1" ht="15" customHeight="1">
      <c r="B33" s="214"/>
      <c r="C33" s="217"/>
      <c r="D33" s="218"/>
      <c r="E33" s="196"/>
      <c r="F33" s="196"/>
      <c r="G33" s="196"/>
      <c r="H33" s="196"/>
      <c r="I33" s="196"/>
      <c r="J33" s="196"/>
      <c r="K33" s="196"/>
      <c r="L33" s="196"/>
      <c r="M33" s="196"/>
      <c r="N33" s="196"/>
      <c r="O33" s="196"/>
      <c r="P33" s="96"/>
      <c r="X33" s="212"/>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c r="IR33" s="96"/>
      <c r="IS33" s="96"/>
      <c r="IT33" s="96"/>
      <c r="IU33" s="96"/>
      <c r="IV33" s="96"/>
      <c r="IW33" s="96"/>
    </row>
    <row r="34" spans="2:257" s="195" customFormat="1" ht="19.5" customHeight="1">
      <c r="B34" s="214"/>
      <c r="C34" s="1306" t="s">
        <v>1276</v>
      </c>
      <c r="D34" s="1306"/>
      <c r="E34" s="1306"/>
      <c r="F34" s="1306"/>
      <c r="G34" s="1306"/>
      <c r="H34" s="1306"/>
      <c r="I34" s="1306"/>
      <c r="J34" s="1306"/>
      <c r="K34" s="1306"/>
      <c r="L34" s="1306"/>
      <c r="M34" s="1306"/>
      <c r="N34" s="1306"/>
      <c r="O34" s="1306"/>
      <c r="P34" s="96"/>
      <c r="X34" s="212"/>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c r="IW34" s="96"/>
    </row>
    <row r="35" spans="2:257" s="195" customFormat="1" ht="9.75" customHeight="1">
      <c r="B35" s="214"/>
      <c r="C35" s="1263"/>
      <c r="D35" s="1263"/>
      <c r="E35" s="1263"/>
      <c r="F35" s="1263"/>
      <c r="G35" s="1263"/>
      <c r="H35" s="1263"/>
      <c r="I35" s="1263"/>
      <c r="J35" s="1263"/>
      <c r="K35" s="1263"/>
      <c r="L35" s="1263"/>
      <c r="M35" s="1263"/>
      <c r="N35" s="1263"/>
      <c r="O35" s="1263"/>
      <c r="P35" s="96"/>
      <c r="R35" s="1320"/>
      <c r="S35" s="1320"/>
      <c r="T35" s="1320"/>
      <c r="U35" s="1320"/>
      <c r="V35" s="1320"/>
      <c r="W35" s="1320"/>
      <c r="X35" s="1320"/>
      <c r="Y35" s="1320"/>
      <c r="Z35" s="1320"/>
      <c r="AA35" s="1320"/>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c r="IT35" s="96"/>
      <c r="IU35" s="96"/>
      <c r="IV35" s="96"/>
      <c r="IW35" s="96"/>
    </row>
    <row r="36" spans="2:257" s="195" customFormat="1" ht="18.75" customHeight="1">
      <c r="B36" s="214"/>
      <c r="C36" s="1277" t="s">
        <v>1286</v>
      </c>
      <c r="D36" s="1263"/>
      <c r="E36" s="1263"/>
      <c r="F36" s="1263"/>
      <c r="G36" s="1263"/>
      <c r="H36" s="1263"/>
      <c r="I36" s="1263"/>
      <c r="J36" s="1263"/>
      <c r="K36" s="1263"/>
      <c r="L36" s="1263"/>
      <c r="M36" s="1263"/>
      <c r="N36" s="1263"/>
      <c r="O36" s="1263"/>
      <c r="P36" s="96"/>
      <c r="R36" s="1320"/>
      <c r="S36" s="1320"/>
      <c r="T36" s="1320"/>
      <c r="U36" s="1320"/>
      <c r="V36" s="1320"/>
      <c r="W36" s="1320"/>
      <c r="X36" s="1320"/>
      <c r="Y36" s="1320"/>
      <c r="Z36" s="1320"/>
      <c r="AA36" s="1320"/>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c r="IR36" s="96"/>
      <c r="IS36" s="96"/>
      <c r="IT36" s="96"/>
      <c r="IU36" s="96"/>
      <c r="IV36" s="96"/>
      <c r="IW36" s="96"/>
    </row>
    <row r="37" spans="2:257" s="195" customFormat="1" ht="18.75" customHeight="1">
      <c r="B37" s="214"/>
      <c r="C37" s="1277" t="s">
        <v>1287</v>
      </c>
      <c r="D37" s="1263"/>
      <c r="E37" s="1263"/>
      <c r="F37" s="1263"/>
      <c r="G37" s="1263"/>
      <c r="H37" s="1263"/>
      <c r="I37" s="1263"/>
      <c r="J37" s="1263"/>
      <c r="K37" s="1263"/>
      <c r="L37" s="1263"/>
      <c r="M37" s="1263"/>
      <c r="N37" s="1263"/>
      <c r="O37" s="1263"/>
      <c r="P37" s="96"/>
      <c r="R37" s="1320"/>
      <c r="S37" s="1320"/>
      <c r="T37" s="1320"/>
      <c r="U37" s="1320"/>
      <c r="V37" s="1320"/>
      <c r="W37" s="1320"/>
      <c r="X37" s="1320"/>
      <c r="Y37" s="1320"/>
      <c r="Z37" s="1320"/>
      <c r="AA37" s="1320"/>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c r="IW37" s="96"/>
    </row>
    <row r="38" spans="2:257" s="195" customFormat="1" ht="12.75" customHeight="1">
      <c r="B38" s="214"/>
      <c r="C38" s="1263"/>
      <c r="D38" s="1263"/>
      <c r="E38" s="1263"/>
      <c r="F38" s="1263"/>
      <c r="G38" s="1263"/>
      <c r="H38" s="1263"/>
      <c r="I38" s="1263"/>
      <c r="J38" s="1263"/>
      <c r="K38" s="1263"/>
      <c r="L38" s="1263"/>
      <c r="M38" s="1263"/>
      <c r="N38" s="1263"/>
      <c r="O38" s="1263"/>
      <c r="P38" s="96"/>
      <c r="R38" s="1320"/>
      <c r="S38" s="1320"/>
      <c r="T38" s="1320"/>
      <c r="U38" s="1320"/>
      <c r="V38" s="1320"/>
      <c r="W38" s="1320"/>
      <c r="X38" s="1320"/>
      <c r="Y38" s="1320"/>
      <c r="Z38" s="1320"/>
      <c r="AA38" s="1320"/>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c r="IR38" s="96"/>
      <c r="IS38" s="96"/>
      <c r="IT38" s="96"/>
      <c r="IU38" s="96"/>
      <c r="IV38" s="96"/>
      <c r="IW38" s="96"/>
    </row>
    <row r="39" spans="2:257" s="195" customFormat="1" ht="19.899999999999999" customHeight="1">
      <c r="B39" s="214"/>
      <c r="C39" s="1276" t="s">
        <v>1093</v>
      </c>
      <c r="D39" s="1327"/>
      <c r="E39" s="1327"/>
      <c r="F39" s="1327"/>
      <c r="G39" s="1327"/>
      <c r="H39" s="1327"/>
      <c r="I39" s="1327"/>
      <c r="J39" s="1327"/>
      <c r="K39" s="1327"/>
      <c r="L39" s="1327"/>
      <c r="M39" s="1327"/>
      <c r="N39" s="1327"/>
      <c r="O39" s="1327"/>
      <c r="P39" s="96"/>
      <c r="R39" s="219"/>
      <c r="X39" s="212"/>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c r="IR39" s="96"/>
      <c r="IS39" s="96"/>
      <c r="IT39" s="96"/>
      <c r="IU39" s="96"/>
      <c r="IV39" s="96"/>
      <c r="IW39" s="96"/>
    </row>
    <row r="40" spans="2:257" s="195" customFormat="1" ht="19.899999999999999" customHeight="1">
      <c r="B40" s="214"/>
      <c r="C40" s="1276" t="s">
        <v>185</v>
      </c>
      <c r="D40" s="1344"/>
      <c r="E40" s="1344"/>
      <c r="F40" s="1344"/>
      <c r="G40" s="1344"/>
      <c r="H40" s="1344"/>
      <c r="I40" s="1266" t="s">
        <v>575</v>
      </c>
      <c r="J40" s="1305"/>
      <c r="K40" s="1326"/>
      <c r="L40" s="1267" t="s">
        <v>573</v>
      </c>
      <c r="M40" s="1270"/>
      <c r="N40" s="1267" t="s">
        <v>574</v>
      </c>
      <c r="O40" s="1270"/>
      <c r="P40" s="96"/>
      <c r="R40" s="219"/>
      <c r="X40" s="212"/>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c r="IW40" s="96"/>
    </row>
    <row r="41" spans="2:257" s="195" customFormat="1" ht="19.899999999999999" customHeight="1">
      <c r="B41" s="214"/>
      <c r="C41" s="1276" t="s">
        <v>1092</v>
      </c>
      <c r="D41" s="1292"/>
      <c r="E41" s="1295"/>
      <c r="F41" s="1295"/>
      <c r="G41" s="1295"/>
      <c r="H41" s="1295"/>
      <c r="I41" s="1296" t="s">
        <v>23</v>
      </c>
      <c r="J41" s="1296"/>
      <c r="K41" s="1297"/>
      <c r="L41" s="1298"/>
      <c r="M41" s="1298"/>
      <c r="N41" s="1298"/>
      <c r="O41" s="1298"/>
      <c r="P41" s="96"/>
      <c r="R41" s="219"/>
      <c r="X41" s="212"/>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row>
    <row r="42" spans="2:257" s="195" customFormat="1" ht="19.899999999999999" customHeight="1">
      <c r="B42" s="214"/>
      <c r="C42" s="1328" t="s">
        <v>1094</v>
      </c>
      <c r="D42" s="1328"/>
      <c r="E42" s="1332"/>
      <c r="F42" s="1332"/>
      <c r="G42" s="1332"/>
      <c r="H42" s="1332"/>
      <c r="I42" s="1332"/>
      <c r="J42" s="1248" t="s">
        <v>576</v>
      </c>
      <c r="K42" s="1307"/>
      <c r="L42" s="1341"/>
      <c r="M42" s="1341"/>
      <c r="N42" s="1341"/>
      <c r="O42" s="1341"/>
      <c r="P42" s="96"/>
      <c r="R42" s="219"/>
      <c r="X42" s="212"/>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c r="IW42" s="96"/>
    </row>
    <row r="43" spans="2:257" s="195" customFormat="1" ht="19.899999999999999" customHeight="1">
      <c r="B43" s="214"/>
      <c r="C43" s="1329" t="s">
        <v>1285</v>
      </c>
      <c r="D43" s="1329"/>
      <c r="E43" s="1329"/>
      <c r="F43" s="1329"/>
      <c r="G43" s="1329"/>
      <c r="H43" s="1329"/>
      <c r="I43" s="1329"/>
      <c r="J43" s="1329"/>
      <c r="K43" s="1329"/>
      <c r="L43" s="1329"/>
      <c r="M43" s="1329"/>
      <c r="N43" s="1268"/>
      <c r="O43" s="1279"/>
      <c r="P43" s="96"/>
      <c r="R43" s="219"/>
      <c r="X43" s="212"/>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c r="HA43" s="96"/>
      <c r="HB43" s="96"/>
      <c r="HC43" s="96"/>
      <c r="HD43" s="96"/>
      <c r="HE43" s="96"/>
      <c r="HF43" s="96"/>
      <c r="HG43" s="96"/>
      <c r="HH43" s="96"/>
      <c r="HI43" s="96"/>
      <c r="HJ43" s="96"/>
      <c r="HK43" s="96"/>
      <c r="HL43" s="96"/>
      <c r="HM43" s="96"/>
      <c r="HN43" s="96"/>
      <c r="HO43" s="96"/>
      <c r="HP43" s="96"/>
      <c r="HQ43" s="96"/>
      <c r="HR43" s="96"/>
      <c r="HS43" s="96"/>
      <c r="HT43" s="96"/>
      <c r="HU43" s="96"/>
      <c r="HV43" s="96"/>
      <c r="HW43" s="96"/>
      <c r="HX43" s="96"/>
      <c r="HY43" s="96"/>
      <c r="HZ43" s="96"/>
      <c r="IA43" s="96"/>
      <c r="IB43" s="96"/>
      <c r="IC43" s="96"/>
      <c r="ID43" s="96"/>
      <c r="IE43" s="96"/>
      <c r="IF43" s="96"/>
      <c r="IG43" s="96"/>
      <c r="IH43" s="96"/>
      <c r="II43" s="96"/>
      <c r="IJ43" s="96"/>
      <c r="IK43" s="96"/>
      <c r="IL43" s="96"/>
      <c r="IM43" s="96"/>
      <c r="IN43" s="96"/>
      <c r="IO43" s="96"/>
      <c r="IP43" s="96"/>
      <c r="IQ43" s="96"/>
      <c r="IR43" s="96"/>
      <c r="IS43" s="96"/>
      <c r="IT43" s="96"/>
      <c r="IU43" s="96"/>
      <c r="IV43" s="96"/>
      <c r="IW43" s="96"/>
    </row>
    <row r="44" spans="2:257" s="195" customFormat="1" ht="19.899999999999999" customHeight="1">
      <c r="B44" s="214"/>
      <c r="C44" s="1330" t="s">
        <v>1288</v>
      </c>
      <c r="D44" s="1331"/>
      <c r="E44" s="1331"/>
      <c r="F44" s="1331"/>
      <c r="G44" s="1331"/>
      <c r="H44" s="1331"/>
      <c r="I44" s="1331"/>
      <c r="J44" s="1331"/>
      <c r="K44" s="1331"/>
      <c r="L44" s="1331"/>
      <c r="M44" s="1331"/>
      <c r="N44" s="1331"/>
      <c r="O44" s="1331"/>
      <c r="P44" s="96"/>
      <c r="R44" s="219"/>
      <c r="X44" s="212"/>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c r="IT44" s="96"/>
      <c r="IU44" s="96"/>
      <c r="IV44" s="96"/>
      <c r="IW44" s="96"/>
    </row>
    <row r="45" spans="2:257" s="195" customFormat="1" ht="19.899999999999999" customHeight="1">
      <c r="B45" s="214"/>
      <c r="C45" s="1331"/>
      <c r="D45" s="1331"/>
      <c r="E45" s="1331"/>
      <c r="F45" s="1331"/>
      <c r="G45" s="1331"/>
      <c r="H45" s="1331"/>
      <c r="I45" s="1331"/>
      <c r="J45" s="1331"/>
      <c r="K45" s="1331"/>
      <c r="L45" s="1331"/>
      <c r="M45" s="1331"/>
      <c r="N45" s="1331"/>
      <c r="O45" s="1331"/>
      <c r="P45" s="96"/>
      <c r="R45" s="219"/>
      <c r="X45" s="212"/>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c r="IP45" s="96"/>
      <c r="IQ45" s="96"/>
      <c r="IR45" s="96"/>
      <c r="IS45" s="96"/>
      <c r="IT45" s="96"/>
      <c r="IU45" s="96"/>
      <c r="IV45" s="96"/>
      <c r="IW45" s="96"/>
    </row>
    <row r="46" spans="2:257" s="195" customFormat="1" ht="19.5" customHeight="1">
      <c r="B46" s="214"/>
      <c r="C46" s="1331"/>
      <c r="D46" s="1331"/>
      <c r="E46" s="1331"/>
      <c r="F46" s="1331"/>
      <c r="G46" s="1331"/>
      <c r="H46" s="1331"/>
      <c r="I46" s="1331"/>
      <c r="J46" s="1331"/>
      <c r="K46" s="1331"/>
      <c r="L46" s="1331"/>
      <c r="M46" s="1331"/>
      <c r="N46" s="1331"/>
      <c r="O46" s="1331"/>
      <c r="P46" s="96"/>
      <c r="R46" s="219"/>
      <c r="X46" s="212"/>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c r="HA46" s="96"/>
      <c r="HB46" s="96"/>
      <c r="HC46" s="96"/>
      <c r="HD46" s="96"/>
      <c r="HE46" s="96"/>
      <c r="HF46" s="96"/>
      <c r="HG46" s="96"/>
      <c r="HH46" s="96"/>
      <c r="HI46" s="96"/>
      <c r="HJ46" s="96"/>
      <c r="HK46" s="96"/>
      <c r="HL46" s="96"/>
      <c r="HM46" s="96"/>
      <c r="HN46" s="96"/>
      <c r="HO46" s="96"/>
      <c r="HP46" s="96"/>
      <c r="HQ46" s="96"/>
      <c r="HR46" s="96"/>
      <c r="HS46" s="96"/>
      <c r="HT46" s="96"/>
      <c r="HU46" s="96"/>
      <c r="HV46" s="96"/>
      <c r="HW46" s="96"/>
      <c r="HX46" s="96"/>
      <c r="HY46" s="96"/>
      <c r="HZ46" s="96"/>
      <c r="IA46" s="96"/>
      <c r="IB46" s="96"/>
      <c r="IC46" s="96"/>
      <c r="ID46" s="96"/>
      <c r="IE46" s="96"/>
      <c r="IF46" s="96"/>
      <c r="IG46" s="96"/>
      <c r="IH46" s="96"/>
      <c r="II46" s="96"/>
      <c r="IJ46" s="96"/>
      <c r="IK46" s="96"/>
      <c r="IL46" s="96"/>
      <c r="IM46" s="96"/>
      <c r="IN46" s="96"/>
      <c r="IO46" s="96"/>
      <c r="IP46" s="96"/>
      <c r="IQ46" s="96"/>
      <c r="IR46" s="96"/>
      <c r="IS46" s="96"/>
      <c r="IT46" s="96"/>
      <c r="IU46" s="96"/>
      <c r="IV46" s="96"/>
      <c r="IW46" s="96"/>
    </row>
    <row r="47" spans="2:257" s="195" customFormat="1" ht="19.5" customHeight="1">
      <c r="B47" s="214"/>
      <c r="C47" s="1273"/>
      <c r="D47" s="1273"/>
      <c r="E47" s="1273"/>
      <c r="F47" s="1273"/>
      <c r="G47" s="1273"/>
      <c r="H47" s="1273"/>
      <c r="I47" s="1273"/>
      <c r="J47" s="1273"/>
      <c r="K47" s="1273"/>
      <c r="L47" s="1273"/>
      <c r="M47" s="1273"/>
      <c r="N47" s="1273"/>
      <c r="O47" s="1273"/>
      <c r="P47" s="96"/>
      <c r="R47" s="219"/>
      <c r="X47" s="212"/>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c r="IT47" s="96"/>
      <c r="IU47" s="96"/>
      <c r="IV47" s="96"/>
      <c r="IW47" s="96"/>
    </row>
    <row r="48" spans="2:257" s="195" customFormat="1" ht="19.5" customHeight="1">
      <c r="B48" s="214"/>
      <c r="C48" s="1306" t="s">
        <v>1281</v>
      </c>
      <c r="D48" s="1306"/>
      <c r="E48" s="1306"/>
      <c r="F48" s="1306"/>
      <c r="G48" s="1306"/>
      <c r="H48" s="1306"/>
      <c r="I48" s="1306"/>
      <c r="J48" s="1306"/>
      <c r="K48" s="1306"/>
      <c r="L48" s="1306"/>
      <c r="M48" s="1306"/>
      <c r="N48" s="1306"/>
      <c r="O48" s="1306"/>
      <c r="P48" s="96"/>
      <c r="R48" s="219"/>
      <c r="X48" s="212"/>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c r="IT48" s="96"/>
      <c r="IU48" s="96"/>
      <c r="IV48" s="96"/>
      <c r="IW48" s="96"/>
    </row>
    <row r="49" spans="2:257" s="195" customFormat="1" ht="7.5" customHeight="1">
      <c r="B49" s="214"/>
      <c r="C49" s="1263"/>
      <c r="D49" s="1263"/>
      <c r="E49" s="1263"/>
      <c r="F49" s="1263"/>
      <c r="G49" s="1263"/>
      <c r="H49" s="1263"/>
      <c r="I49" s="1263"/>
      <c r="J49" s="1263"/>
      <c r="K49" s="1263"/>
      <c r="L49" s="1263"/>
      <c r="M49" s="1263"/>
      <c r="N49" s="1263"/>
      <c r="O49" s="1263"/>
      <c r="P49" s="96"/>
      <c r="R49" s="219"/>
      <c r="X49" s="212"/>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c r="IP49" s="96"/>
      <c r="IQ49" s="96"/>
      <c r="IR49" s="96"/>
      <c r="IS49" s="96"/>
      <c r="IT49" s="96"/>
      <c r="IU49" s="96"/>
      <c r="IV49" s="96"/>
      <c r="IW49" s="96"/>
    </row>
    <row r="50" spans="2:257" s="195" customFormat="1" ht="19.5" customHeight="1">
      <c r="B50" s="214"/>
      <c r="C50" s="1274" t="s">
        <v>1274</v>
      </c>
      <c r="D50" s="1259"/>
      <c r="E50" s="1299"/>
      <c r="F50" s="1300"/>
      <c r="G50" s="1300"/>
      <c r="H50" s="1300"/>
      <c r="I50" s="1300"/>
      <c r="J50" s="1300"/>
      <c r="K50" s="1300"/>
      <c r="L50" s="1300"/>
      <c r="M50" s="1300"/>
      <c r="N50" s="1300"/>
      <c r="O50" s="1301"/>
      <c r="P50" s="96"/>
      <c r="R50" s="1290"/>
      <c r="X50" s="212"/>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6"/>
      <c r="FT50" s="96"/>
      <c r="FU50" s="96"/>
      <c r="FV50" s="96"/>
      <c r="FW50" s="96"/>
      <c r="FX50" s="96"/>
      <c r="FY50" s="96"/>
      <c r="FZ50" s="96"/>
      <c r="GA50" s="96"/>
      <c r="GB50" s="96"/>
      <c r="GC50" s="96"/>
      <c r="GD50" s="96"/>
      <c r="GE50" s="96"/>
      <c r="GF50" s="96"/>
      <c r="GG50" s="96"/>
      <c r="GH50" s="96"/>
      <c r="GI50" s="96"/>
      <c r="GJ50" s="96"/>
      <c r="GK50" s="96"/>
      <c r="GL50" s="96"/>
      <c r="GM50" s="96"/>
      <c r="GN50" s="96"/>
      <c r="GO50" s="96"/>
      <c r="GP50" s="96"/>
      <c r="GQ50" s="96"/>
      <c r="GR50" s="96"/>
      <c r="GS50" s="96"/>
      <c r="GT50" s="96"/>
      <c r="GU50" s="96"/>
      <c r="GV50" s="96"/>
      <c r="GW50" s="96"/>
      <c r="GX50" s="96"/>
      <c r="GY50" s="96"/>
      <c r="GZ50" s="96"/>
      <c r="HA50" s="96"/>
      <c r="HB50" s="96"/>
      <c r="HC50" s="96"/>
      <c r="HD50" s="96"/>
      <c r="HE50" s="96"/>
      <c r="HF50" s="96"/>
      <c r="HG50" s="96"/>
      <c r="HH50" s="96"/>
      <c r="HI50" s="96"/>
      <c r="HJ50" s="96"/>
      <c r="HK50" s="96"/>
      <c r="HL50" s="96"/>
      <c r="HM50" s="96"/>
      <c r="HN50" s="96"/>
      <c r="HO50" s="96"/>
      <c r="HP50" s="96"/>
      <c r="HQ50" s="96"/>
      <c r="HR50" s="96"/>
      <c r="HS50" s="96"/>
      <c r="HT50" s="96"/>
      <c r="HU50" s="96"/>
      <c r="HV50" s="96"/>
      <c r="HW50" s="96"/>
      <c r="HX50" s="96"/>
      <c r="HY50" s="96"/>
      <c r="HZ50" s="96"/>
      <c r="IA50" s="96"/>
      <c r="IB50" s="96"/>
      <c r="IC50" s="96"/>
      <c r="ID50" s="96"/>
      <c r="IE50" s="96"/>
      <c r="IF50" s="96"/>
      <c r="IG50" s="96"/>
      <c r="IH50" s="96"/>
      <c r="II50" s="96"/>
      <c r="IJ50" s="96"/>
      <c r="IK50" s="96"/>
      <c r="IL50" s="96"/>
      <c r="IM50" s="96"/>
      <c r="IN50" s="96"/>
      <c r="IO50" s="96"/>
      <c r="IP50" s="96"/>
      <c r="IQ50" s="96"/>
      <c r="IR50" s="96"/>
      <c r="IS50" s="96"/>
      <c r="IT50" s="96"/>
      <c r="IU50" s="96"/>
      <c r="IV50" s="96"/>
      <c r="IW50" s="96"/>
    </row>
    <row r="51" spans="2:257" s="195" customFormat="1" ht="19.5" customHeight="1">
      <c r="B51" s="214"/>
      <c r="C51" s="1274"/>
      <c r="D51" s="1259"/>
      <c r="E51" s="1259"/>
      <c r="F51" s="1259"/>
      <c r="G51" s="1259"/>
      <c r="H51" s="1259"/>
      <c r="I51" s="1249"/>
      <c r="J51" s="1249"/>
      <c r="K51" s="1260"/>
      <c r="L51" s="1260"/>
      <c r="M51" s="1260"/>
      <c r="N51" s="1260"/>
      <c r="O51" s="1260"/>
      <c r="P51" s="96"/>
      <c r="R51" s="219"/>
      <c r="X51" s="212"/>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6"/>
      <c r="HJ51" s="96"/>
      <c r="HK51" s="96"/>
      <c r="HL51" s="96"/>
      <c r="HM51" s="96"/>
      <c r="HN51" s="96"/>
      <c r="HO51" s="96"/>
      <c r="HP51" s="96"/>
      <c r="HQ51" s="96"/>
      <c r="HR51" s="96"/>
      <c r="HS51" s="96"/>
      <c r="HT51" s="96"/>
      <c r="HU51" s="96"/>
      <c r="HV51" s="96"/>
      <c r="HW51" s="96"/>
      <c r="HX51" s="96"/>
      <c r="HY51" s="96"/>
      <c r="HZ51" s="96"/>
      <c r="IA51" s="96"/>
      <c r="IB51" s="96"/>
      <c r="IC51" s="96"/>
      <c r="ID51" s="96"/>
      <c r="IE51" s="96"/>
      <c r="IF51" s="96"/>
      <c r="IG51" s="96"/>
      <c r="IH51" s="96"/>
      <c r="II51" s="96"/>
      <c r="IJ51" s="96"/>
      <c r="IK51" s="96"/>
      <c r="IL51" s="96"/>
      <c r="IM51" s="96"/>
      <c r="IN51" s="96"/>
      <c r="IO51" s="96"/>
      <c r="IP51" s="96"/>
      <c r="IQ51" s="96"/>
      <c r="IR51" s="96"/>
      <c r="IS51" s="96"/>
      <c r="IT51" s="96"/>
      <c r="IU51" s="96"/>
      <c r="IV51" s="96"/>
      <c r="IW51" s="96"/>
    </row>
    <row r="52" spans="2:257" s="195" customFormat="1" ht="17.25" customHeight="1">
      <c r="B52" s="214"/>
      <c r="C52" s="1306" t="s">
        <v>1277</v>
      </c>
      <c r="D52" s="1306"/>
      <c r="E52" s="1306"/>
      <c r="F52" s="1306"/>
      <c r="G52" s="1306"/>
      <c r="H52" s="1306"/>
      <c r="I52" s="1306"/>
      <c r="J52" s="1306"/>
      <c r="K52" s="1306"/>
      <c r="L52" s="1306"/>
      <c r="M52" s="1306"/>
      <c r="N52" s="1306"/>
      <c r="O52" s="1306"/>
      <c r="P52" s="96"/>
      <c r="R52" s="219"/>
      <c r="X52" s="212"/>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c r="HA52" s="96"/>
      <c r="HB52" s="96"/>
      <c r="HC52" s="96"/>
      <c r="HD52" s="96"/>
      <c r="HE52" s="96"/>
      <c r="HF52" s="96"/>
      <c r="HG52" s="96"/>
      <c r="HH52" s="96"/>
      <c r="HI52" s="96"/>
      <c r="HJ52" s="96"/>
      <c r="HK52" s="96"/>
      <c r="HL52" s="96"/>
      <c r="HM52" s="96"/>
      <c r="HN52" s="96"/>
      <c r="HO52" s="96"/>
      <c r="HP52" s="96"/>
      <c r="HQ52" s="96"/>
      <c r="HR52" s="96"/>
      <c r="HS52" s="96"/>
      <c r="HT52" s="96"/>
      <c r="HU52" s="96"/>
      <c r="HV52" s="96"/>
      <c r="HW52" s="96"/>
      <c r="HX52" s="96"/>
      <c r="HY52" s="96"/>
      <c r="HZ52" s="96"/>
      <c r="IA52" s="96"/>
      <c r="IB52" s="96"/>
      <c r="IC52" s="96"/>
      <c r="ID52" s="96"/>
      <c r="IE52" s="96"/>
      <c r="IF52" s="96"/>
      <c r="IG52" s="96"/>
      <c r="IH52" s="96"/>
      <c r="II52" s="96"/>
      <c r="IJ52" s="96"/>
      <c r="IK52" s="96"/>
      <c r="IL52" s="96"/>
      <c r="IM52" s="96"/>
      <c r="IN52" s="96"/>
      <c r="IO52" s="96"/>
      <c r="IP52" s="96"/>
      <c r="IQ52" s="96"/>
      <c r="IR52" s="96"/>
      <c r="IS52" s="96"/>
      <c r="IT52" s="96"/>
      <c r="IU52" s="96"/>
      <c r="IV52" s="96"/>
      <c r="IW52" s="96"/>
    </row>
    <row r="53" spans="2:257" s="195" customFormat="1" ht="17.25" customHeight="1">
      <c r="B53" s="214"/>
      <c r="C53" s="1263"/>
      <c r="D53" s="1263"/>
      <c r="E53" s="1263"/>
      <c r="F53" s="1263"/>
      <c r="G53" s="1263"/>
      <c r="H53" s="1263"/>
      <c r="I53" s="1263"/>
      <c r="J53" s="1263"/>
      <c r="K53" s="1263"/>
      <c r="L53" s="1263"/>
      <c r="M53" s="1263"/>
      <c r="N53" s="1263"/>
      <c r="O53" s="1263"/>
      <c r="P53" s="96"/>
      <c r="R53" s="1290"/>
      <c r="X53" s="212"/>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96"/>
      <c r="FO53" s="96"/>
      <c r="FP53" s="96"/>
      <c r="FQ53" s="96"/>
      <c r="FR53" s="96"/>
      <c r="FS53" s="96"/>
      <c r="FT53" s="96"/>
      <c r="FU53" s="96"/>
      <c r="FV53" s="96"/>
      <c r="FW53" s="96"/>
      <c r="FX53" s="96"/>
      <c r="FY53" s="96"/>
      <c r="FZ53" s="96"/>
      <c r="GA53" s="96"/>
      <c r="GB53" s="96"/>
      <c r="GC53" s="96"/>
      <c r="GD53" s="96"/>
      <c r="GE53" s="96"/>
      <c r="GF53" s="96"/>
      <c r="GG53" s="96"/>
      <c r="GH53" s="96"/>
      <c r="GI53" s="96"/>
      <c r="GJ53" s="96"/>
      <c r="GK53" s="96"/>
      <c r="GL53" s="96"/>
      <c r="GM53" s="96"/>
      <c r="GN53" s="96"/>
      <c r="GO53" s="96"/>
      <c r="GP53" s="96"/>
      <c r="GQ53" s="96"/>
      <c r="GR53" s="96"/>
      <c r="GS53" s="96"/>
      <c r="GT53" s="96"/>
      <c r="GU53" s="96"/>
      <c r="GV53" s="96"/>
      <c r="GW53" s="96"/>
      <c r="GX53" s="96"/>
      <c r="GY53" s="96"/>
      <c r="GZ53" s="96"/>
      <c r="HA53" s="96"/>
      <c r="HB53" s="96"/>
      <c r="HC53" s="96"/>
      <c r="HD53" s="96"/>
      <c r="HE53" s="96"/>
      <c r="HF53" s="96"/>
      <c r="HG53" s="96"/>
      <c r="HH53" s="96"/>
      <c r="HI53" s="96"/>
      <c r="HJ53" s="96"/>
      <c r="HK53" s="96"/>
      <c r="HL53" s="96"/>
      <c r="HM53" s="96"/>
      <c r="HN53" s="96"/>
      <c r="HO53" s="96"/>
      <c r="HP53" s="96"/>
      <c r="HQ53" s="96"/>
      <c r="HR53" s="96"/>
      <c r="HS53" s="96"/>
      <c r="HT53" s="96"/>
      <c r="HU53" s="96"/>
      <c r="HV53" s="96"/>
      <c r="HW53" s="96"/>
      <c r="HX53" s="96"/>
      <c r="HY53" s="96"/>
      <c r="HZ53" s="96"/>
      <c r="IA53" s="96"/>
      <c r="IB53" s="96"/>
      <c r="IC53" s="96"/>
      <c r="ID53" s="96"/>
      <c r="IE53" s="96"/>
      <c r="IF53" s="96"/>
      <c r="IG53" s="96"/>
      <c r="IH53" s="96"/>
      <c r="II53" s="96"/>
      <c r="IJ53" s="96"/>
      <c r="IK53" s="96"/>
      <c r="IL53" s="96"/>
      <c r="IM53" s="96"/>
      <c r="IN53" s="96"/>
      <c r="IO53" s="96"/>
      <c r="IP53" s="96"/>
      <c r="IQ53" s="96"/>
      <c r="IR53" s="96"/>
      <c r="IS53" s="96"/>
      <c r="IT53" s="96"/>
      <c r="IU53" s="96"/>
      <c r="IV53" s="96"/>
      <c r="IW53" s="96"/>
    </row>
    <row r="54" spans="2:257" s="195" customFormat="1" ht="19.899999999999999" customHeight="1">
      <c r="B54" s="214"/>
      <c r="C54" s="1278" t="s">
        <v>1017</v>
      </c>
      <c r="D54" s="1268"/>
      <c r="E54" s="1302" t="s">
        <v>1016</v>
      </c>
      <c r="F54" s="1302"/>
      <c r="G54" s="1302"/>
      <c r="H54" s="1302"/>
      <c r="I54" s="1302"/>
      <c r="J54" s="1302"/>
      <c r="K54" s="1268"/>
      <c r="L54" s="1280" t="s">
        <v>981</v>
      </c>
      <c r="M54" s="1280"/>
      <c r="N54" s="1304"/>
      <c r="O54" s="1343"/>
      <c r="P54" s="96"/>
      <c r="R54" s="219"/>
      <c r="X54" s="212"/>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c r="EO54" s="96"/>
      <c r="EP54" s="96"/>
      <c r="EQ54" s="96"/>
      <c r="ER54" s="96"/>
      <c r="ES54" s="96"/>
      <c r="ET54" s="96"/>
      <c r="EU54" s="96"/>
      <c r="EV54" s="96"/>
      <c r="EW54" s="96"/>
      <c r="EX54" s="96"/>
      <c r="EY54" s="96"/>
      <c r="EZ54" s="96"/>
      <c r="FA54" s="96"/>
      <c r="FB54" s="96"/>
      <c r="FC54" s="96"/>
      <c r="FD54" s="96"/>
      <c r="FE54" s="96"/>
      <c r="FF54" s="96"/>
      <c r="FG54" s="96"/>
      <c r="FH54" s="96"/>
      <c r="FI54" s="96"/>
      <c r="FJ54" s="96"/>
      <c r="FK54" s="96"/>
      <c r="FL54" s="96"/>
      <c r="FM54" s="96"/>
      <c r="FN54" s="96"/>
      <c r="FO54" s="96"/>
      <c r="FP54" s="96"/>
      <c r="FQ54" s="96"/>
      <c r="FR54" s="96"/>
      <c r="FS54" s="96"/>
      <c r="FT54" s="96"/>
      <c r="FU54" s="96"/>
      <c r="FV54" s="96"/>
      <c r="FW54" s="96"/>
      <c r="FX54" s="96"/>
      <c r="FY54" s="96"/>
      <c r="FZ54" s="96"/>
      <c r="GA54" s="96"/>
      <c r="GB54" s="96"/>
      <c r="GC54" s="96"/>
      <c r="GD54" s="96"/>
      <c r="GE54" s="96"/>
      <c r="GF54" s="96"/>
      <c r="GG54" s="96"/>
      <c r="GH54" s="96"/>
      <c r="GI54" s="96"/>
      <c r="GJ54" s="96"/>
      <c r="GK54" s="96"/>
      <c r="GL54" s="96"/>
      <c r="GM54" s="96"/>
      <c r="GN54" s="96"/>
      <c r="GO54" s="96"/>
      <c r="GP54" s="96"/>
      <c r="GQ54" s="96"/>
      <c r="GR54" s="96"/>
      <c r="GS54" s="96"/>
      <c r="GT54" s="96"/>
      <c r="GU54" s="96"/>
      <c r="GV54" s="96"/>
      <c r="GW54" s="96"/>
      <c r="GX54" s="96"/>
      <c r="GY54" s="96"/>
      <c r="GZ54" s="96"/>
      <c r="HA54" s="96"/>
      <c r="HB54" s="96"/>
      <c r="HC54" s="96"/>
      <c r="HD54" s="96"/>
      <c r="HE54" s="96"/>
      <c r="HF54" s="96"/>
      <c r="HG54" s="96"/>
      <c r="HH54" s="96"/>
      <c r="HI54" s="96"/>
      <c r="HJ54" s="96"/>
      <c r="HK54" s="96"/>
      <c r="HL54" s="96"/>
      <c r="HM54" s="96"/>
      <c r="HN54" s="96"/>
      <c r="HO54" s="96"/>
      <c r="HP54" s="96"/>
      <c r="HQ54" s="96"/>
      <c r="HR54" s="96"/>
      <c r="HS54" s="96"/>
      <c r="HT54" s="96"/>
      <c r="HU54" s="96"/>
      <c r="HV54" s="96"/>
      <c r="HW54" s="96"/>
      <c r="HX54" s="96"/>
      <c r="HY54" s="96"/>
      <c r="HZ54" s="96"/>
      <c r="IA54" s="96"/>
      <c r="IB54" s="96"/>
      <c r="IC54" s="96"/>
      <c r="ID54" s="96"/>
      <c r="IE54" s="96"/>
      <c r="IF54" s="96"/>
      <c r="IG54" s="96"/>
      <c r="IH54" s="96"/>
      <c r="II54" s="96"/>
      <c r="IJ54" s="96"/>
      <c r="IK54" s="96"/>
      <c r="IL54" s="96"/>
      <c r="IM54" s="96"/>
      <c r="IN54" s="96"/>
      <c r="IO54" s="96"/>
      <c r="IP54" s="96"/>
      <c r="IQ54" s="96"/>
      <c r="IR54" s="96"/>
      <c r="IS54" s="96"/>
      <c r="IT54" s="96"/>
      <c r="IU54" s="96"/>
      <c r="IV54" s="96"/>
      <c r="IW54" s="96"/>
    </row>
    <row r="55" spans="2:257" s="195" customFormat="1" ht="19.899999999999999" customHeight="1">
      <c r="B55" s="214"/>
      <c r="C55" s="1329" t="s">
        <v>1173</v>
      </c>
      <c r="D55" s="1329"/>
      <c r="E55" s="1329"/>
      <c r="F55" s="1329"/>
      <c r="G55" s="1329"/>
      <c r="H55" s="1329"/>
      <c r="I55" s="1329"/>
      <c r="J55" s="1329"/>
      <c r="K55" s="1268"/>
      <c r="L55" s="1280"/>
      <c r="M55" s="1280"/>
      <c r="N55" s="1281"/>
      <c r="O55" s="1282"/>
      <c r="P55" s="96"/>
      <c r="R55" s="219"/>
      <c r="X55" s="212"/>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6"/>
      <c r="FT55" s="96"/>
      <c r="FU55" s="96"/>
      <c r="FV55" s="96"/>
      <c r="FW55" s="96"/>
      <c r="FX55" s="96"/>
      <c r="FY55" s="96"/>
      <c r="FZ55" s="96"/>
      <c r="GA55" s="96"/>
      <c r="GB55" s="96"/>
      <c r="GC55" s="96"/>
      <c r="GD55" s="96"/>
      <c r="GE55" s="96"/>
      <c r="GF55" s="96"/>
      <c r="GG55" s="96"/>
      <c r="GH55" s="96"/>
      <c r="GI55" s="96"/>
      <c r="GJ55" s="96"/>
      <c r="GK55" s="96"/>
      <c r="GL55" s="96"/>
      <c r="GM55" s="96"/>
      <c r="GN55" s="96"/>
      <c r="GO55" s="96"/>
      <c r="GP55" s="96"/>
      <c r="GQ55" s="96"/>
      <c r="GR55" s="96"/>
      <c r="GS55" s="96"/>
      <c r="GT55" s="96"/>
      <c r="GU55" s="96"/>
      <c r="GV55" s="96"/>
      <c r="GW55" s="96"/>
      <c r="GX55" s="96"/>
      <c r="GY55" s="96"/>
      <c r="GZ55" s="96"/>
      <c r="HA55" s="96"/>
      <c r="HB55" s="96"/>
      <c r="HC55" s="96"/>
      <c r="HD55" s="96"/>
      <c r="HE55" s="96"/>
      <c r="HF55" s="96"/>
      <c r="HG55" s="96"/>
      <c r="HH55" s="96"/>
      <c r="HI55" s="96"/>
      <c r="HJ55" s="96"/>
      <c r="HK55" s="96"/>
      <c r="HL55" s="96"/>
      <c r="HM55" s="96"/>
      <c r="HN55" s="96"/>
      <c r="HO55" s="96"/>
      <c r="HP55" s="96"/>
      <c r="HQ55" s="96"/>
      <c r="HR55" s="96"/>
      <c r="HS55" s="96"/>
      <c r="HT55" s="96"/>
      <c r="HU55" s="96"/>
      <c r="HV55" s="96"/>
      <c r="HW55" s="96"/>
      <c r="HX55" s="96"/>
      <c r="HY55" s="96"/>
      <c r="HZ55" s="96"/>
      <c r="IA55" s="96"/>
      <c r="IB55" s="96"/>
      <c r="IC55" s="96"/>
      <c r="ID55" s="96"/>
      <c r="IE55" s="96"/>
      <c r="IF55" s="96"/>
      <c r="IG55" s="96"/>
      <c r="IH55" s="96"/>
      <c r="II55" s="96"/>
      <c r="IJ55" s="96"/>
      <c r="IK55" s="96"/>
      <c r="IL55" s="96"/>
      <c r="IM55" s="96"/>
      <c r="IN55" s="96"/>
      <c r="IO55" s="96"/>
      <c r="IP55" s="96"/>
      <c r="IQ55" s="96"/>
      <c r="IR55" s="96"/>
      <c r="IS55" s="96"/>
      <c r="IT55" s="96"/>
      <c r="IU55" s="96"/>
      <c r="IV55" s="96"/>
      <c r="IW55" s="96"/>
    </row>
    <row r="56" spans="2:257" s="195" customFormat="1" ht="19.899999999999999" customHeight="1">
      <c r="B56" s="214"/>
      <c r="C56" s="1330" t="s">
        <v>1101</v>
      </c>
      <c r="D56" s="1324"/>
      <c r="E56" s="1324"/>
      <c r="F56" s="1324"/>
      <c r="G56" s="1324"/>
      <c r="H56" s="1324"/>
      <c r="I56" s="1324"/>
      <c r="J56" s="1324"/>
      <c r="K56" s="1324"/>
      <c r="L56" s="1324"/>
      <c r="M56" s="1324"/>
      <c r="N56" s="1324"/>
      <c r="O56" s="1324"/>
      <c r="P56" s="96"/>
      <c r="R56" s="219"/>
      <c r="X56" s="212"/>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c r="EO56" s="96"/>
      <c r="EP56" s="96"/>
      <c r="EQ56" s="96"/>
      <c r="ER56" s="96"/>
      <c r="ES56" s="96"/>
      <c r="ET56" s="96"/>
      <c r="EU56" s="96"/>
      <c r="EV56" s="96"/>
      <c r="EW56" s="96"/>
      <c r="EX56" s="96"/>
      <c r="EY56" s="96"/>
      <c r="EZ56" s="96"/>
      <c r="FA56" s="96"/>
      <c r="FB56" s="96"/>
      <c r="FC56" s="96"/>
      <c r="FD56" s="96"/>
      <c r="FE56" s="96"/>
      <c r="FF56" s="96"/>
      <c r="FG56" s="96"/>
      <c r="FH56" s="96"/>
      <c r="FI56" s="96"/>
      <c r="FJ56" s="96"/>
      <c r="FK56" s="96"/>
      <c r="FL56" s="96"/>
      <c r="FM56" s="96"/>
      <c r="FN56" s="96"/>
      <c r="FO56" s="96"/>
      <c r="FP56" s="96"/>
      <c r="FQ56" s="96"/>
      <c r="FR56" s="96"/>
      <c r="FS56" s="96"/>
      <c r="FT56" s="96"/>
      <c r="FU56" s="96"/>
      <c r="FV56" s="96"/>
      <c r="FW56" s="96"/>
      <c r="FX56" s="96"/>
      <c r="FY56" s="96"/>
      <c r="FZ56" s="96"/>
      <c r="GA56" s="96"/>
      <c r="GB56" s="96"/>
      <c r="GC56" s="96"/>
      <c r="GD56" s="96"/>
      <c r="GE56" s="96"/>
      <c r="GF56" s="96"/>
      <c r="GG56" s="96"/>
      <c r="GH56" s="96"/>
      <c r="GI56" s="96"/>
      <c r="GJ56" s="96"/>
      <c r="GK56" s="96"/>
      <c r="GL56" s="96"/>
      <c r="GM56" s="96"/>
      <c r="GN56" s="96"/>
      <c r="GO56" s="96"/>
      <c r="GP56" s="96"/>
      <c r="GQ56" s="96"/>
      <c r="GR56" s="96"/>
      <c r="GS56" s="96"/>
      <c r="GT56" s="96"/>
      <c r="GU56" s="96"/>
      <c r="GV56" s="96"/>
      <c r="GW56" s="96"/>
      <c r="GX56" s="96"/>
      <c r="GY56" s="96"/>
      <c r="GZ56" s="96"/>
      <c r="HA56" s="96"/>
      <c r="HB56" s="96"/>
      <c r="HC56" s="96"/>
      <c r="HD56" s="96"/>
      <c r="HE56" s="96"/>
      <c r="HF56" s="96"/>
      <c r="HG56" s="96"/>
      <c r="HH56" s="96"/>
      <c r="HI56" s="96"/>
      <c r="HJ56" s="96"/>
      <c r="HK56" s="96"/>
      <c r="HL56" s="96"/>
      <c r="HM56" s="96"/>
      <c r="HN56" s="96"/>
      <c r="HO56" s="96"/>
      <c r="HP56" s="96"/>
      <c r="HQ56" s="96"/>
      <c r="HR56" s="96"/>
      <c r="HS56" s="96"/>
      <c r="HT56" s="96"/>
      <c r="HU56" s="96"/>
      <c r="HV56" s="96"/>
      <c r="HW56" s="96"/>
      <c r="HX56" s="96"/>
      <c r="HY56" s="96"/>
      <c r="HZ56" s="96"/>
      <c r="IA56" s="96"/>
      <c r="IB56" s="96"/>
      <c r="IC56" s="96"/>
      <c r="ID56" s="96"/>
      <c r="IE56" s="96"/>
      <c r="IF56" s="96"/>
      <c r="IG56" s="96"/>
      <c r="IH56" s="96"/>
      <c r="II56" s="96"/>
      <c r="IJ56" s="96"/>
      <c r="IK56" s="96"/>
      <c r="IL56" s="96"/>
      <c r="IM56" s="96"/>
      <c r="IN56" s="96"/>
      <c r="IO56" s="96"/>
      <c r="IP56" s="96"/>
      <c r="IQ56" s="96"/>
      <c r="IR56" s="96"/>
      <c r="IS56" s="96"/>
      <c r="IT56" s="96"/>
      <c r="IU56" s="96"/>
      <c r="IV56" s="96"/>
      <c r="IW56" s="96"/>
    </row>
    <row r="57" spans="2:257" s="195" customFormat="1" ht="19.899999999999999" customHeight="1">
      <c r="B57" s="214"/>
      <c r="C57" s="1324"/>
      <c r="D57" s="1324"/>
      <c r="E57" s="1324"/>
      <c r="F57" s="1324"/>
      <c r="G57" s="1324"/>
      <c r="H57" s="1324"/>
      <c r="I57" s="1324"/>
      <c r="J57" s="1324"/>
      <c r="K57" s="1324"/>
      <c r="L57" s="1324"/>
      <c r="M57" s="1324"/>
      <c r="N57" s="1324"/>
      <c r="O57" s="1324"/>
      <c r="P57" s="96"/>
      <c r="R57" s="219"/>
      <c r="X57" s="212"/>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c r="DY57" s="96"/>
      <c r="DZ57" s="96"/>
      <c r="EA57" s="96"/>
      <c r="EB57" s="96"/>
      <c r="EC57" s="96"/>
      <c r="ED57" s="96"/>
      <c r="EE57" s="96"/>
      <c r="EF57" s="96"/>
      <c r="EG57" s="96"/>
      <c r="EH57" s="96"/>
      <c r="EI57" s="96"/>
      <c r="EJ57" s="96"/>
      <c r="EK57" s="96"/>
      <c r="EL57" s="96"/>
      <c r="EM57" s="96"/>
      <c r="EN57" s="96"/>
      <c r="EO57" s="96"/>
      <c r="EP57" s="96"/>
      <c r="EQ57" s="96"/>
      <c r="ER57" s="96"/>
      <c r="ES57" s="96"/>
      <c r="ET57" s="96"/>
      <c r="EU57" s="96"/>
      <c r="EV57" s="96"/>
      <c r="EW57" s="96"/>
      <c r="EX57" s="96"/>
      <c r="EY57" s="96"/>
      <c r="EZ57" s="96"/>
      <c r="FA57" s="96"/>
      <c r="FB57" s="96"/>
      <c r="FC57" s="96"/>
      <c r="FD57" s="96"/>
      <c r="FE57" s="96"/>
      <c r="FF57" s="96"/>
      <c r="FG57" s="96"/>
      <c r="FH57" s="96"/>
      <c r="FI57" s="96"/>
      <c r="FJ57" s="96"/>
      <c r="FK57" s="96"/>
      <c r="FL57" s="96"/>
      <c r="FM57" s="96"/>
      <c r="FN57" s="96"/>
      <c r="FO57" s="96"/>
      <c r="FP57" s="96"/>
      <c r="FQ57" s="96"/>
      <c r="FR57" s="96"/>
      <c r="FS57" s="96"/>
      <c r="FT57" s="96"/>
      <c r="FU57" s="96"/>
      <c r="FV57" s="96"/>
      <c r="FW57" s="96"/>
      <c r="FX57" s="96"/>
      <c r="FY57" s="96"/>
      <c r="FZ57" s="96"/>
      <c r="GA57" s="96"/>
      <c r="GB57" s="96"/>
      <c r="GC57" s="96"/>
      <c r="GD57" s="96"/>
      <c r="GE57" s="96"/>
      <c r="GF57" s="96"/>
      <c r="GG57" s="96"/>
      <c r="GH57" s="96"/>
      <c r="GI57" s="96"/>
      <c r="GJ57" s="96"/>
      <c r="GK57" s="96"/>
      <c r="GL57" s="96"/>
      <c r="GM57" s="96"/>
      <c r="GN57" s="96"/>
      <c r="GO57" s="96"/>
      <c r="GP57" s="96"/>
      <c r="GQ57" s="96"/>
      <c r="GR57" s="96"/>
      <c r="GS57" s="96"/>
      <c r="GT57" s="96"/>
      <c r="GU57" s="96"/>
      <c r="GV57" s="96"/>
      <c r="GW57" s="96"/>
      <c r="GX57" s="96"/>
      <c r="GY57" s="96"/>
      <c r="GZ57" s="96"/>
      <c r="HA57" s="96"/>
      <c r="HB57" s="96"/>
      <c r="HC57" s="96"/>
      <c r="HD57" s="96"/>
      <c r="HE57" s="96"/>
      <c r="HF57" s="96"/>
      <c r="HG57" s="96"/>
      <c r="HH57" s="96"/>
      <c r="HI57" s="96"/>
      <c r="HJ57" s="96"/>
      <c r="HK57" s="96"/>
      <c r="HL57" s="96"/>
      <c r="HM57" s="96"/>
      <c r="HN57" s="96"/>
      <c r="HO57" s="96"/>
      <c r="HP57" s="96"/>
      <c r="HQ57" s="96"/>
      <c r="HR57" s="96"/>
      <c r="HS57" s="96"/>
      <c r="HT57" s="96"/>
      <c r="HU57" s="96"/>
      <c r="HV57" s="96"/>
      <c r="HW57" s="96"/>
      <c r="HX57" s="96"/>
      <c r="HY57" s="96"/>
      <c r="HZ57" s="96"/>
      <c r="IA57" s="96"/>
      <c r="IB57" s="96"/>
      <c r="IC57" s="96"/>
      <c r="ID57" s="96"/>
      <c r="IE57" s="96"/>
      <c r="IF57" s="96"/>
      <c r="IG57" s="96"/>
      <c r="IH57" s="96"/>
      <c r="II57" s="96"/>
      <c r="IJ57" s="96"/>
      <c r="IK57" s="96"/>
      <c r="IL57" s="96"/>
      <c r="IM57" s="96"/>
      <c r="IN57" s="96"/>
      <c r="IO57" s="96"/>
      <c r="IP57" s="96"/>
      <c r="IQ57" s="96"/>
      <c r="IR57" s="96"/>
      <c r="IS57" s="96"/>
      <c r="IT57" s="96"/>
      <c r="IU57" s="96"/>
      <c r="IV57" s="96"/>
      <c r="IW57" s="96"/>
    </row>
    <row r="58" spans="2:257" s="195" customFormat="1" ht="30" customHeight="1">
      <c r="B58" s="214"/>
      <c r="C58" s="1324"/>
      <c r="D58" s="1324"/>
      <c r="E58" s="1324"/>
      <c r="F58" s="1324"/>
      <c r="G58" s="1324"/>
      <c r="H58" s="1324"/>
      <c r="I58" s="1324"/>
      <c r="J58" s="1324"/>
      <c r="K58" s="1324"/>
      <c r="L58" s="1324"/>
      <c r="M58" s="1324"/>
      <c r="N58" s="1324"/>
      <c r="O58" s="1324"/>
      <c r="P58" s="96"/>
      <c r="R58" s="219"/>
      <c r="X58" s="212"/>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6"/>
      <c r="FD58" s="96"/>
      <c r="FE58" s="96"/>
      <c r="FF58" s="96"/>
      <c r="FG58" s="96"/>
      <c r="FH58" s="96"/>
      <c r="FI58" s="96"/>
      <c r="FJ58" s="96"/>
      <c r="FK58" s="96"/>
      <c r="FL58" s="96"/>
      <c r="FM58" s="96"/>
      <c r="FN58" s="96"/>
      <c r="FO58" s="96"/>
      <c r="FP58" s="96"/>
      <c r="FQ58" s="96"/>
      <c r="FR58" s="96"/>
      <c r="FS58" s="96"/>
      <c r="FT58" s="96"/>
      <c r="FU58" s="96"/>
      <c r="FV58" s="96"/>
      <c r="FW58" s="96"/>
      <c r="FX58" s="96"/>
      <c r="FY58" s="96"/>
      <c r="FZ58" s="96"/>
      <c r="GA58" s="96"/>
      <c r="GB58" s="96"/>
      <c r="GC58" s="96"/>
      <c r="GD58" s="96"/>
      <c r="GE58" s="96"/>
      <c r="GF58" s="96"/>
      <c r="GG58" s="96"/>
      <c r="GH58" s="96"/>
      <c r="GI58" s="96"/>
      <c r="GJ58" s="96"/>
      <c r="GK58" s="96"/>
      <c r="GL58" s="96"/>
      <c r="GM58" s="96"/>
      <c r="GN58" s="96"/>
      <c r="GO58" s="96"/>
      <c r="GP58" s="96"/>
      <c r="GQ58" s="96"/>
      <c r="GR58" s="96"/>
      <c r="GS58" s="96"/>
      <c r="GT58" s="96"/>
      <c r="GU58" s="96"/>
      <c r="GV58" s="96"/>
      <c r="GW58" s="96"/>
      <c r="GX58" s="96"/>
      <c r="GY58" s="96"/>
      <c r="GZ58" s="96"/>
      <c r="HA58" s="96"/>
      <c r="HB58" s="96"/>
      <c r="HC58" s="96"/>
      <c r="HD58" s="96"/>
      <c r="HE58" s="96"/>
      <c r="HF58" s="96"/>
      <c r="HG58" s="96"/>
      <c r="HH58" s="96"/>
      <c r="HI58" s="96"/>
      <c r="HJ58" s="96"/>
      <c r="HK58" s="96"/>
      <c r="HL58" s="96"/>
      <c r="HM58" s="96"/>
      <c r="HN58" s="96"/>
      <c r="HO58" s="96"/>
      <c r="HP58" s="96"/>
      <c r="HQ58" s="96"/>
      <c r="HR58" s="96"/>
      <c r="HS58" s="96"/>
      <c r="HT58" s="96"/>
      <c r="HU58" s="96"/>
      <c r="HV58" s="96"/>
      <c r="HW58" s="96"/>
      <c r="HX58" s="96"/>
      <c r="HY58" s="96"/>
      <c r="HZ58" s="96"/>
      <c r="IA58" s="96"/>
      <c r="IB58" s="96"/>
      <c r="IC58" s="96"/>
      <c r="ID58" s="96"/>
      <c r="IE58" s="96"/>
      <c r="IF58" s="96"/>
      <c r="IG58" s="96"/>
      <c r="IH58" s="96"/>
      <c r="II58" s="96"/>
      <c r="IJ58" s="96"/>
      <c r="IK58" s="96"/>
      <c r="IL58" s="96"/>
      <c r="IM58" s="96"/>
      <c r="IN58" s="96"/>
      <c r="IO58" s="96"/>
      <c r="IP58" s="96"/>
      <c r="IQ58" s="96"/>
      <c r="IR58" s="96"/>
      <c r="IS58" s="96"/>
      <c r="IT58" s="96"/>
      <c r="IU58" s="96"/>
      <c r="IV58" s="96"/>
      <c r="IW58" s="96"/>
    </row>
    <row r="59" spans="2:257" s="195" customFormat="1" ht="30" customHeight="1">
      <c r="B59" s="214"/>
      <c r="C59" s="1283"/>
      <c r="D59" s="1283"/>
      <c r="E59" s="1283"/>
      <c r="F59" s="1283"/>
      <c r="G59" s="1283"/>
      <c r="H59" s="1283"/>
      <c r="I59" s="1283"/>
      <c r="J59" s="1283"/>
      <c r="K59" s="1283"/>
      <c r="L59" s="1283"/>
      <c r="M59" s="1283"/>
      <c r="N59" s="1283"/>
      <c r="O59" s="1283"/>
      <c r="P59" s="96"/>
      <c r="R59" s="219"/>
      <c r="X59" s="212"/>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c r="EO59" s="96"/>
      <c r="EP59" s="96"/>
      <c r="EQ59" s="96"/>
      <c r="ER59" s="96"/>
      <c r="ES59" s="96"/>
      <c r="ET59" s="96"/>
      <c r="EU59" s="96"/>
      <c r="EV59" s="96"/>
      <c r="EW59" s="96"/>
      <c r="EX59" s="96"/>
      <c r="EY59" s="96"/>
      <c r="EZ59" s="96"/>
      <c r="FA59" s="96"/>
      <c r="FB59" s="96"/>
      <c r="FC59" s="96"/>
      <c r="FD59" s="96"/>
      <c r="FE59" s="96"/>
      <c r="FF59" s="96"/>
      <c r="FG59" s="96"/>
      <c r="FH59" s="96"/>
      <c r="FI59" s="96"/>
      <c r="FJ59" s="96"/>
      <c r="FK59" s="96"/>
      <c r="FL59" s="96"/>
      <c r="FM59" s="96"/>
      <c r="FN59" s="96"/>
      <c r="FO59" s="96"/>
      <c r="FP59" s="96"/>
      <c r="FQ59" s="96"/>
      <c r="FR59" s="96"/>
      <c r="FS59" s="96"/>
      <c r="FT59" s="96"/>
      <c r="FU59" s="96"/>
      <c r="FV59" s="96"/>
      <c r="FW59" s="96"/>
      <c r="FX59" s="96"/>
      <c r="FY59" s="96"/>
      <c r="FZ59" s="96"/>
      <c r="GA59" s="96"/>
      <c r="GB59" s="96"/>
      <c r="GC59" s="96"/>
      <c r="GD59" s="96"/>
      <c r="GE59" s="96"/>
      <c r="GF59" s="96"/>
      <c r="GG59" s="96"/>
      <c r="GH59" s="96"/>
      <c r="GI59" s="96"/>
      <c r="GJ59" s="96"/>
      <c r="GK59" s="96"/>
      <c r="GL59" s="96"/>
      <c r="GM59" s="96"/>
      <c r="GN59" s="96"/>
      <c r="GO59" s="96"/>
      <c r="GP59" s="96"/>
      <c r="GQ59" s="96"/>
      <c r="GR59" s="96"/>
      <c r="GS59" s="96"/>
      <c r="GT59" s="96"/>
      <c r="GU59" s="96"/>
      <c r="GV59" s="96"/>
      <c r="GW59" s="96"/>
      <c r="GX59" s="96"/>
      <c r="GY59" s="96"/>
      <c r="GZ59" s="96"/>
      <c r="HA59" s="96"/>
      <c r="HB59" s="96"/>
      <c r="HC59" s="96"/>
      <c r="HD59" s="96"/>
      <c r="HE59" s="96"/>
      <c r="HF59" s="96"/>
      <c r="HG59" s="96"/>
      <c r="HH59" s="96"/>
      <c r="HI59" s="96"/>
      <c r="HJ59" s="96"/>
      <c r="HK59" s="96"/>
      <c r="HL59" s="96"/>
      <c r="HM59" s="96"/>
      <c r="HN59" s="96"/>
      <c r="HO59" s="96"/>
      <c r="HP59" s="96"/>
      <c r="HQ59" s="96"/>
      <c r="HR59" s="96"/>
      <c r="HS59" s="96"/>
      <c r="HT59" s="96"/>
      <c r="HU59" s="96"/>
      <c r="HV59" s="96"/>
      <c r="HW59" s="96"/>
      <c r="HX59" s="96"/>
      <c r="HY59" s="96"/>
      <c r="HZ59" s="96"/>
      <c r="IA59" s="96"/>
      <c r="IB59" s="96"/>
      <c r="IC59" s="96"/>
      <c r="ID59" s="96"/>
      <c r="IE59" s="96"/>
      <c r="IF59" s="96"/>
      <c r="IG59" s="96"/>
      <c r="IH59" s="96"/>
      <c r="II59" s="96"/>
      <c r="IJ59" s="96"/>
      <c r="IK59" s="96"/>
      <c r="IL59" s="96"/>
      <c r="IM59" s="96"/>
      <c r="IN59" s="96"/>
      <c r="IO59" s="96"/>
      <c r="IP59" s="96"/>
      <c r="IQ59" s="96"/>
      <c r="IR59" s="96"/>
      <c r="IS59" s="96"/>
      <c r="IT59" s="96"/>
      <c r="IU59" s="96"/>
      <c r="IV59" s="96"/>
      <c r="IW59" s="96"/>
    </row>
    <row r="60" spans="2:257" s="195" customFormat="1" ht="30" customHeight="1">
      <c r="B60" s="214"/>
      <c r="C60" s="1283"/>
      <c r="D60" s="1283"/>
      <c r="E60" s="1283"/>
      <c r="F60" s="1283"/>
      <c r="G60" s="1283"/>
      <c r="H60" s="1283"/>
      <c r="I60" s="1283"/>
      <c r="J60" s="1283"/>
      <c r="K60" s="1283"/>
      <c r="L60" s="1283"/>
      <c r="M60" s="1283"/>
      <c r="N60" s="1283"/>
      <c r="O60" s="1283"/>
      <c r="P60" s="96"/>
      <c r="R60" s="1290"/>
      <c r="X60" s="212"/>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row>
    <row r="61" spans="2:257" s="195" customFormat="1" ht="15" customHeight="1">
      <c r="B61" s="214"/>
      <c r="C61" s="1283"/>
      <c r="D61" s="1283"/>
      <c r="E61" s="1283"/>
      <c r="F61" s="1283"/>
      <c r="G61" s="1283"/>
      <c r="H61" s="1283"/>
      <c r="I61" s="1283"/>
      <c r="J61" s="1283"/>
      <c r="K61" s="1283"/>
      <c r="L61" s="1283"/>
      <c r="M61" s="1283"/>
      <c r="N61" s="1283"/>
      <c r="O61" s="1283"/>
      <c r="P61" s="96"/>
      <c r="X61" s="212"/>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row>
    <row r="62" spans="2:257" s="195" customFormat="1" ht="17.25">
      <c r="B62" s="214"/>
      <c r="C62" s="204" t="s">
        <v>187</v>
      </c>
      <c r="D62" s="1283"/>
      <c r="E62" s="1283"/>
      <c r="F62" s="1283"/>
      <c r="G62" s="1283"/>
      <c r="H62" s="1283"/>
      <c r="I62" s="1283"/>
      <c r="J62" s="1283"/>
      <c r="K62" s="1283"/>
      <c r="L62" s="1283"/>
      <c r="M62" s="1283"/>
      <c r="N62" s="1283"/>
      <c r="O62" s="1283"/>
      <c r="P62" s="96"/>
      <c r="R62" s="219"/>
      <c r="X62" s="212"/>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6"/>
      <c r="FG62" s="96"/>
      <c r="FH62" s="96"/>
      <c r="FI62" s="96"/>
      <c r="FJ62" s="96"/>
      <c r="FK62" s="96"/>
      <c r="FL62" s="96"/>
      <c r="FM62" s="96"/>
      <c r="FN62" s="96"/>
      <c r="FO62" s="96"/>
      <c r="FP62" s="96"/>
      <c r="FQ62" s="96"/>
      <c r="FR62" s="96"/>
      <c r="FS62" s="96"/>
      <c r="FT62" s="96"/>
      <c r="FU62" s="96"/>
      <c r="FV62" s="96"/>
      <c r="FW62" s="96"/>
      <c r="FX62" s="96"/>
      <c r="FY62" s="96"/>
      <c r="FZ62" s="96"/>
      <c r="GA62" s="96"/>
      <c r="GB62" s="96"/>
      <c r="GC62" s="96"/>
      <c r="GD62" s="96"/>
      <c r="GE62" s="96"/>
      <c r="GF62" s="96"/>
      <c r="GG62" s="96"/>
      <c r="GH62" s="96"/>
      <c r="GI62" s="96"/>
      <c r="GJ62" s="96"/>
      <c r="GK62" s="96"/>
      <c r="GL62" s="96"/>
      <c r="GM62" s="96"/>
      <c r="GN62" s="96"/>
      <c r="GO62" s="96"/>
      <c r="GP62" s="96"/>
      <c r="GQ62" s="96"/>
      <c r="GR62" s="96"/>
      <c r="GS62" s="96"/>
      <c r="GT62" s="96"/>
      <c r="GU62" s="96"/>
      <c r="GV62" s="96"/>
      <c r="GW62" s="96"/>
      <c r="GX62" s="96"/>
      <c r="GY62" s="96"/>
      <c r="GZ62" s="96"/>
      <c r="HA62" s="96"/>
      <c r="HB62" s="96"/>
      <c r="HC62" s="96"/>
      <c r="HD62" s="96"/>
      <c r="HE62" s="96"/>
      <c r="HF62" s="96"/>
      <c r="HG62" s="96"/>
      <c r="HH62" s="96"/>
      <c r="HI62" s="96"/>
      <c r="HJ62" s="96"/>
      <c r="HK62" s="96"/>
      <c r="HL62" s="96"/>
      <c r="HM62" s="96"/>
      <c r="HN62" s="96"/>
      <c r="HO62" s="96"/>
      <c r="HP62" s="96"/>
      <c r="HQ62" s="96"/>
      <c r="HR62" s="96"/>
      <c r="HS62" s="96"/>
      <c r="HT62" s="96"/>
      <c r="HU62" s="96"/>
      <c r="HV62" s="96"/>
      <c r="HW62" s="96"/>
      <c r="HX62" s="96"/>
      <c r="HY62" s="96"/>
      <c r="HZ62" s="96"/>
      <c r="IA62" s="96"/>
      <c r="IB62" s="96"/>
      <c r="IC62" s="96"/>
      <c r="ID62" s="96"/>
      <c r="IE62" s="96"/>
      <c r="IF62" s="96"/>
      <c r="IG62" s="96"/>
      <c r="IH62" s="96"/>
      <c r="II62" s="96"/>
      <c r="IJ62" s="96"/>
      <c r="IK62" s="96"/>
      <c r="IL62" s="96"/>
      <c r="IM62" s="96"/>
      <c r="IN62" s="96"/>
      <c r="IO62" s="96"/>
      <c r="IP62" s="96"/>
      <c r="IQ62" s="96"/>
      <c r="IR62" s="96"/>
      <c r="IS62" s="96"/>
      <c r="IT62" s="96"/>
      <c r="IU62" s="96"/>
      <c r="IV62" s="96"/>
      <c r="IW62" s="96"/>
    </row>
    <row r="63" spans="2:257" s="195" customFormat="1" ht="20.25">
      <c r="B63" s="214"/>
      <c r="C63" s="393" t="s">
        <v>649</v>
      </c>
      <c r="D63" s="1283"/>
      <c r="E63" s="1283"/>
      <c r="F63" s="1283"/>
      <c r="G63" s="1283"/>
      <c r="H63" s="1283"/>
      <c r="I63" s="1283"/>
      <c r="J63" s="1283"/>
      <c r="K63" s="1283"/>
      <c r="L63" s="1283"/>
      <c r="M63" s="1283"/>
      <c r="N63" s="1283"/>
      <c r="O63" s="1283"/>
      <c r="P63" s="96"/>
      <c r="R63" s="219"/>
      <c r="X63" s="212"/>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96"/>
      <c r="GB63" s="96"/>
      <c r="GC63" s="96"/>
      <c r="GD63" s="96"/>
      <c r="GE63" s="96"/>
      <c r="GF63" s="96"/>
      <c r="GG63" s="96"/>
      <c r="GH63" s="96"/>
      <c r="GI63" s="96"/>
      <c r="GJ63" s="96"/>
      <c r="GK63" s="96"/>
      <c r="GL63" s="96"/>
      <c r="GM63" s="96"/>
      <c r="GN63" s="96"/>
      <c r="GO63" s="96"/>
      <c r="GP63" s="96"/>
      <c r="GQ63" s="96"/>
      <c r="GR63" s="96"/>
      <c r="GS63" s="96"/>
      <c r="GT63" s="96"/>
      <c r="GU63" s="96"/>
      <c r="GV63" s="96"/>
      <c r="GW63" s="96"/>
      <c r="GX63" s="96"/>
      <c r="GY63" s="96"/>
      <c r="GZ63" s="96"/>
      <c r="HA63" s="96"/>
      <c r="HB63" s="96"/>
      <c r="HC63" s="96"/>
      <c r="HD63" s="96"/>
      <c r="HE63" s="96"/>
      <c r="HF63" s="96"/>
      <c r="HG63" s="96"/>
      <c r="HH63" s="96"/>
      <c r="HI63" s="96"/>
      <c r="HJ63" s="96"/>
      <c r="HK63" s="96"/>
      <c r="HL63" s="96"/>
      <c r="HM63" s="96"/>
      <c r="HN63" s="96"/>
      <c r="HO63" s="96"/>
      <c r="HP63" s="96"/>
      <c r="HQ63" s="96"/>
      <c r="HR63" s="96"/>
      <c r="HS63" s="96"/>
      <c r="HT63" s="96"/>
      <c r="HU63" s="96"/>
      <c r="HV63" s="96"/>
      <c r="HW63" s="96"/>
      <c r="HX63" s="96"/>
      <c r="HY63" s="96"/>
      <c r="HZ63" s="96"/>
      <c r="IA63" s="96"/>
      <c r="IB63" s="96"/>
      <c r="IC63" s="96"/>
      <c r="ID63" s="96"/>
      <c r="IE63" s="96"/>
      <c r="IF63" s="96"/>
      <c r="IG63" s="96"/>
      <c r="IH63" s="96"/>
      <c r="II63" s="96"/>
      <c r="IJ63" s="96"/>
      <c r="IK63" s="96"/>
      <c r="IL63" s="96"/>
      <c r="IM63" s="96"/>
      <c r="IN63" s="96"/>
      <c r="IO63" s="96"/>
      <c r="IP63" s="96"/>
      <c r="IQ63" s="96"/>
      <c r="IR63" s="96"/>
      <c r="IS63" s="96"/>
      <c r="IT63" s="96"/>
      <c r="IU63" s="96"/>
      <c r="IV63" s="96"/>
      <c r="IW63" s="96"/>
    </row>
    <row r="64" spans="2:257" s="195" customFormat="1" ht="17.25" customHeight="1">
      <c r="B64" s="214"/>
      <c r="C64" s="1283"/>
      <c r="D64" s="1283"/>
      <c r="E64" s="1283"/>
      <c r="F64" s="1283"/>
      <c r="G64" s="1283"/>
      <c r="H64" s="1283"/>
      <c r="I64" s="1283"/>
      <c r="J64" s="1283"/>
      <c r="K64" s="1283"/>
      <c r="L64" s="1283"/>
      <c r="M64" s="1283"/>
      <c r="N64" s="1283"/>
      <c r="O64" s="1283"/>
      <c r="P64" s="96"/>
      <c r="R64" s="219"/>
      <c r="X64" s="212"/>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96"/>
      <c r="GB64" s="96"/>
      <c r="GC64" s="96"/>
      <c r="GD64" s="96"/>
      <c r="GE64" s="96"/>
      <c r="GF64" s="96"/>
      <c r="GG64" s="96"/>
      <c r="GH64" s="96"/>
      <c r="GI64" s="96"/>
      <c r="GJ64" s="96"/>
      <c r="GK64" s="96"/>
      <c r="GL64" s="96"/>
      <c r="GM64" s="96"/>
      <c r="GN64" s="96"/>
      <c r="GO64" s="96"/>
      <c r="GP64" s="96"/>
      <c r="GQ64" s="96"/>
      <c r="GR64" s="96"/>
      <c r="GS64" s="96"/>
      <c r="GT64" s="96"/>
      <c r="GU64" s="96"/>
      <c r="GV64" s="96"/>
      <c r="GW64" s="96"/>
      <c r="GX64" s="96"/>
      <c r="GY64" s="96"/>
      <c r="GZ64" s="96"/>
      <c r="HA64" s="96"/>
      <c r="HB64" s="96"/>
      <c r="HC64" s="96"/>
      <c r="HD64" s="96"/>
      <c r="HE64" s="96"/>
      <c r="HF64" s="96"/>
      <c r="HG64" s="96"/>
      <c r="HH64" s="96"/>
      <c r="HI64" s="96"/>
      <c r="HJ64" s="96"/>
      <c r="HK64" s="96"/>
      <c r="HL64" s="96"/>
      <c r="HM64" s="96"/>
      <c r="HN64" s="96"/>
      <c r="HO64" s="96"/>
      <c r="HP64" s="96"/>
      <c r="HQ64" s="96"/>
      <c r="HR64" s="96"/>
      <c r="HS64" s="96"/>
      <c r="HT64" s="96"/>
      <c r="HU64" s="96"/>
      <c r="HV64" s="96"/>
      <c r="HW64" s="96"/>
      <c r="HX64" s="96"/>
      <c r="HY64" s="96"/>
      <c r="HZ64" s="96"/>
      <c r="IA64" s="96"/>
      <c r="IB64" s="96"/>
      <c r="IC64" s="96"/>
      <c r="ID64" s="96"/>
      <c r="IE64" s="96"/>
      <c r="IF64" s="96"/>
      <c r="IG64" s="96"/>
      <c r="IH64" s="96"/>
      <c r="II64" s="96"/>
      <c r="IJ64" s="96"/>
      <c r="IK64" s="96"/>
      <c r="IL64" s="96"/>
      <c r="IM64" s="96"/>
      <c r="IN64" s="96"/>
      <c r="IO64" s="96"/>
      <c r="IP64" s="96"/>
      <c r="IQ64" s="96"/>
      <c r="IR64" s="96"/>
      <c r="IS64" s="96"/>
      <c r="IT64" s="96"/>
      <c r="IU64" s="96"/>
      <c r="IV64" s="96"/>
      <c r="IW64" s="96"/>
    </row>
    <row r="65" spans="2:257" s="195" customFormat="1" ht="17.25">
      <c r="B65" s="214"/>
      <c r="C65" s="1306" t="s">
        <v>1297</v>
      </c>
      <c r="D65" s="1306"/>
      <c r="E65" s="1306"/>
      <c r="F65" s="1306"/>
      <c r="G65" s="1306"/>
      <c r="H65" s="1306"/>
      <c r="I65" s="1306"/>
      <c r="J65" s="1306"/>
      <c r="K65" s="1306"/>
      <c r="L65" s="1306"/>
      <c r="M65" s="1306"/>
      <c r="N65" s="1306"/>
      <c r="O65" s="1306"/>
      <c r="P65" s="96"/>
      <c r="R65" s="219"/>
      <c r="X65" s="212"/>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96"/>
      <c r="GB65" s="96"/>
      <c r="GC65" s="96"/>
      <c r="GD65" s="96"/>
      <c r="GE65" s="96"/>
      <c r="GF65" s="96"/>
      <c r="GG65" s="96"/>
      <c r="GH65" s="96"/>
      <c r="GI65" s="96"/>
      <c r="GJ65" s="96"/>
      <c r="GK65" s="96"/>
      <c r="GL65" s="96"/>
      <c r="GM65" s="96"/>
      <c r="GN65" s="96"/>
      <c r="GO65" s="96"/>
      <c r="GP65" s="96"/>
      <c r="GQ65" s="96"/>
      <c r="GR65" s="96"/>
      <c r="GS65" s="96"/>
      <c r="GT65" s="96"/>
      <c r="GU65" s="96"/>
      <c r="GV65" s="96"/>
      <c r="GW65" s="96"/>
      <c r="GX65" s="96"/>
      <c r="GY65" s="96"/>
      <c r="GZ65" s="96"/>
      <c r="HA65" s="96"/>
      <c r="HB65" s="96"/>
      <c r="HC65" s="96"/>
      <c r="HD65" s="96"/>
      <c r="HE65" s="96"/>
      <c r="HF65" s="96"/>
      <c r="HG65" s="96"/>
      <c r="HH65" s="96"/>
      <c r="HI65" s="96"/>
      <c r="HJ65" s="96"/>
      <c r="HK65" s="96"/>
      <c r="HL65" s="96"/>
      <c r="HM65" s="96"/>
      <c r="HN65" s="96"/>
      <c r="HO65" s="96"/>
      <c r="HP65" s="96"/>
      <c r="HQ65" s="96"/>
      <c r="HR65" s="96"/>
      <c r="HS65" s="96"/>
      <c r="HT65" s="96"/>
      <c r="HU65" s="96"/>
      <c r="HV65" s="96"/>
      <c r="HW65" s="96"/>
      <c r="HX65" s="96"/>
      <c r="HY65" s="96"/>
      <c r="HZ65" s="96"/>
      <c r="IA65" s="96"/>
      <c r="IB65" s="96"/>
      <c r="IC65" s="96"/>
      <c r="ID65" s="96"/>
      <c r="IE65" s="96"/>
      <c r="IF65" s="96"/>
      <c r="IG65" s="96"/>
      <c r="IH65" s="96"/>
      <c r="II65" s="96"/>
      <c r="IJ65" s="96"/>
      <c r="IK65" s="96"/>
      <c r="IL65" s="96"/>
      <c r="IM65" s="96"/>
      <c r="IN65" s="96"/>
      <c r="IO65" s="96"/>
      <c r="IP65" s="96"/>
      <c r="IQ65" s="96"/>
      <c r="IR65" s="96"/>
      <c r="IS65" s="96"/>
      <c r="IT65" s="96"/>
      <c r="IU65" s="96"/>
      <c r="IV65" s="96"/>
      <c r="IW65" s="96"/>
    </row>
    <row r="66" spans="2:257" s="195" customFormat="1" ht="14.25" customHeight="1">
      <c r="B66" s="214"/>
      <c r="C66" s="1283"/>
      <c r="D66" s="1283"/>
      <c r="E66" s="1283"/>
      <c r="F66" s="1283"/>
      <c r="G66" s="1283"/>
      <c r="H66" s="1283"/>
      <c r="I66" s="1283"/>
      <c r="J66" s="1283"/>
      <c r="K66" s="1283"/>
      <c r="L66" s="1283"/>
      <c r="M66" s="1283"/>
      <c r="N66" s="1283"/>
      <c r="O66" s="1283"/>
      <c r="P66" s="96"/>
      <c r="R66" s="219"/>
      <c r="X66" s="212"/>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96"/>
      <c r="GB66" s="96"/>
      <c r="GC66" s="96"/>
      <c r="GD66" s="96"/>
      <c r="GE66" s="96"/>
      <c r="GF66" s="96"/>
      <c r="GG66" s="96"/>
      <c r="GH66" s="96"/>
      <c r="GI66" s="96"/>
      <c r="GJ66" s="96"/>
      <c r="GK66" s="96"/>
      <c r="GL66" s="96"/>
      <c r="GM66" s="96"/>
      <c r="GN66" s="96"/>
      <c r="GO66" s="96"/>
      <c r="GP66" s="96"/>
      <c r="GQ66" s="96"/>
      <c r="GR66" s="96"/>
      <c r="GS66" s="96"/>
      <c r="GT66" s="96"/>
      <c r="GU66" s="96"/>
      <c r="GV66" s="96"/>
      <c r="GW66" s="96"/>
      <c r="GX66" s="96"/>
      <c r="GY66" s="96"/>
      <c r="GZ66" s="96"/>
      <c r="HA66" s="96"/>
      <c r="HB66" s="96"/>
      <c r="HC66" s="96"/>
      <c r="HD66" s="96"/>
      <c r="HE66" s="96"/>
      <c r="HF66" s="96"/>
      <c r="HG66" s="96"/>
      <c r="HH66" s="96"/>
      <c r="HI66" s="96"/>
      <c r="HJ66" s="96"/>
      <c r="HK66" s="96"/>
      <c r="HL66" s="96"/>
      <c r="HM66" s="96"/>
      <c r="HN66" s="96"/>
      <c r="HO66" s="96"/>
      <c r="HP66" s="96"/>
      <c r="HQ66" s="96"/>
      <c r="HR66" s="96"/>
      <c r="HS66" s="96"/>
      <c r="HT66" s="96"/>
      <c r="HU66" s="96"/>
      <c r="HV66" s="96"/>
      <c r="HW66" s="96"/>
      <c r="HX66" s="96"/>
      <c r="HY66" s="96"/>
      <c r="HZ66" s="96"/>
      <c r="IA66" s="96"/>
      <c r="IB66" s="96"/>
      <c r="IC66" s="96"/>
      <c r="ID66" s="96"/>
      <c r="IE66" s="96"/>
      <c r="IF66" s="96"/>
      <c r="IG66" s="96"/>
      <c r="IH66" s="96"/>
      <c r="II66" s="96"/>
      <c r="IJ66" s="96"/>
      <c r="IK66" s="96"/>
      <c r="IL66" s="96"/>
      <c r="IM66" s="96"/>
      <c r="IN66" s="96"/>
      <c r="IO66" s="96"/>
      <c r="IP66" s="96"/>
      <c r="IQ66" s="96"/>
      <c r="IR66" s="96"/>
      <c r="IS66" s="96"/>
      <c r="IT66" s="96"/>
      <c r="IU66" s="96"/>
      <c r="IV66" s="96"/>
      <c r="IW66" s="96"/>
    </row>
    <row r="67" spans="2:257" s="195" customFormat="1" ht="18" customHeight="1">
      <c r="B67" s="214"/>
      <c r="C67" s="1323" t="s">
        <v>1294</v>
      </c>
      <c r="D67" s="1324"/>
      <c r="E67" s="1324"/>
      <c r="F67" s="1324"/>
      <c r="G67" s="1324"/>
      <c r="H67" s="1324"/>
      <c r="I67" s="1324"/>
      <c r="J67" s="1324"/>
      <c r="K67" s="1324"/>
      <c r="L67" s="1324"/>
      <c r="M67" s="1324"/>
      <c r="N67" s="1324"/>
      <c r="O67" s="1324"/>
      <c r="P67" s="96"/>
      <c r="R67" s="219"/>
      <c r="X67" s="212"/>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96"/>
      <c r="GF67" s="96"/>
      <c r="GG67" s="96"/>
      <c r="GH67" s="96"/>
      <c r="GI67" s="96"/>
      <c r="GJ67" s="96"/>
      <c r="GK67" s="96"/>
      <c r="GL67" s="96"/>
      <c r="GM67" s="96"/>
      <c r="GN67" s="96"/>
      <c r="GO67" s="96"/>
      <c r="GP67" s="96"/>
      <c r="GQ67" s="96"/>
      <c r="GR67" s="96"/>
      <c r="GS67" s="96"/>
      <c r="GT67" s="96"/>
      <c r="GU67" s="96"/>
      <c r="GV67" s="96"/>
      <c r="GW67" s="96"/>
      <c r="GX67" s="96"/>
      <c r="GY67" s="96"/>
      <c r="GZ67" s="96"/>
      <c r="HA67" s="96"/>
      <c r="HB67" s="96"/>
      <c r="HC67" s="96"/>
      <c r="HD67" s="96"/>
      <c r="HE67" s="96"/>
      <c r="HF67" s="96"/>
      <c r="HG67" s="96"/>
      <c r="HH67" s="96"/>
      <c r="HI67" s="96"/>
      <c r="HJ67" s="96"/>
      <c r="HK67" s="96"/>
      <c r="HL67" s="96"/>
      <c r="HM67" s="96"/>
      <c r="HN67" s="96"/>
      <c r="HO67" s="96"/>
      <c r="HP67" s="96"/>
      <c r="HQ67" s="96"/>
      <c r="HR67" s="96"/>
      <c r="HS67" s="96"/>
      <c r="HT67" s="96"/>
      <c r="HU67" s="96"/>
      <c r="HV67" s="96"/>
      <c r="HW67" s="96"/>
      <c r="HX67" s="96"/>
      <c r="HY67" s="96"/>
      <c r="HZ67" s="96"/>
      <c r="IA67" s="96"/>
      <c r="IB67" s="96"/>
      <c r="IC67" s="96"/>
      <c r="ID67" s="96"/>
      <c r="IE67" s="96"/>
      <c r="IF67" s="96"/>
      <c r="IG67" s="96"/>
      <c r="IH67" s="96"/>
      <c r="II67" s="96"/>
      <c r="IJ67" s="96"/>
      <c r="IK67" s="96"/>
      <c r="IL67" s="96"/>
      <c r="IM67" s="96"/>
      <c r="IN67" s="96"/>
      <c r="IO67" s="96"/>
      <c r="IP67" s="96"/>
      <c r="IQ67" s="96"/>
      <c r="IR67" s="96"/>
      <c r="IS67" s="96"/>
      <c r="IT67" s="96"/>
      <c r="IU67" s="96"/>
      <c r="IV67" s="96"/>
      <c r="IW67" s="96"/>
    </row>
    <row r="68" spans="2:257" s="195" customFormat="1" ht="20.25" customHeight="1">
      <c r="B68" s="214"/>
      <c r="C68" s="1324"/>
      <c r="D68" s="1324"/>
      <c r="E68" s="1324"/>
      <c r="F68" s="1324"/>
      <c r="G68" s="1324"/>
      <c r="H68" s="1324"/>
      <c r="I68" s="1324"/>
      <c r="J68" s="1324"/>
      <c r="K68" s="1324"/>
      <c r="L68" s="1324"/>
      <c r="M68" s="1324"/>
      <c r="N68" s="1324"/>
      <c r="O68" s="1324"/>
      <c r="P68" s="96"/>
      <c r="R68" s="219"/>
      <c r="X68" s="212"/>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96"/>
      <c r="GB68" s="96"/>
      <c r="GC68" s="96"/>
      <c r="GD68" s="96"/>
      <c r="GE68" s="96"/>
      <c r="GF68" s="96"/>
      <c r="GG68" s="96"/>
      <c r="GH68" s="96"/>
      <c r="GI68" s="96"/>
      <c r="GJ68" s="96"/>
      <c r="GK68" s="96"/>
      <c r="GL68" s="96"/>
      <c r="GM68" s="96"/>
      <c r="GN68" s="96"/>
      <c r="GO68" s="96"/>
      <c r="GP68" s="96"/>
      <c r="GQ68" s="96"/>
      <c r="GR68" s="96"/>
      <c r="GS68" s="96"/>
      <c r="GT68" s="96"/>
      <c r="GU68" s="96"/>
      <c r="GV68" s="96"/>
      <c r="GW68" s="96"/>
      <c r="GX68" s="96"/>
      <c r="GY68" s="96"/>
      <c r="GZ68" s="96"/>
      <c r="HA68" s="96"/>
      <c r="HB68" s="96"/>
      <c r="HC68" s="96"/>
      <c r="HD68" s="96"/>
      <c r="HE68" s="96"/>
      <c r="HF68" s="96"/>
      <c r="HG68" s="96"/>
      <c r="HH68" s="96"/>
      <c r="HI68" s="96"/>
      <c r="HJ68" s="96"/>
      <c r="HK68" s="96"/>
      <c r="HL68" s="96"/>
      <c r="HM68" s="96"/>
      <c r="HN68" s="96"/>
      <c r="HO68" s="96"/>
      <c r="HP68" s="96"/>
      <c r="HQ68" s="96"/>
      <c r="HR68" s="96"/>
      <c r="HS68" s="96"/>
      <c r="HT68" s="96"/>
      <c r="HU68" s="96"/>
      <c r="HV68" s="96"/>
      <c r="HW68" s="96"/>
      <c r="HX68" s="96"/>
      <c r="HY68" s="96"/>
      <c r="HZ68" s="96"/>
      <c r="IA68" s="96"/>
      <c r="IB68" s="96"/>
      <c r="IC68" s="96"/>
      <c r="ID68" s="96"/>
      <c r="IE68" s="96"/>
      <c r="IF68" s="96"/>
      <c r="IG68" s="96"/>
      <c r="IH68" s="96"/>
      <c r="II68" s="96"/>
      <c r="IJ68" s="96"/>
      <c r="IK68" s="96"/>
      <c r="IL68" s="96"/>
      <c r="IM68" s="96"/>
      <c r="IN68" s="96"/>
      <c r="IO68" s="96"/>
      <c r="IP68" s="96"/>
      <c r="IQ68" s="96"/>
      <c r="IR68" s="96"/>
      <c r="IS68" s="96"/>
      <c r="IT68" s="96"/>
      <c r="IU68" s="96"/>
      <c r="IV68" s="96"/>
      <c r="IW68" s="96"/>
    </row>
    <row r="69" spans="2:257" s="195" customFormat="1" ht="11.25" customHeight="1">
      <c r="B69" s="214"/>
      <c r="C69" s="1283"/>
      <c r="D69" s="1283"/>
      <c r="E69" s="1283"/>
      <c r="F69" s="1283"/>
      <c r="G69" s="1283"/>
      <c r="H69" s="1283"/>
      <c r="I69" s="1283"/>
      <c r="J69" s="1283"/>
      <c r="K69" s="1283"/>
      <c r="L69" s="1283"/>
      <c r="M69" s="1283"/>
      <c r="N69" s="1283"/>
      <c r="O69" s="1283"/>
      <c r="P69" s="96"/>
      <c r="R69" s="219"/>
      <c r="X69" s="212"/>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c r="GW69" s="96"/>
      <c r="GX69" s="96"/>
      <c r="GY69" s="96"/>
      <c r="GZ69" s="96"/>
      <c r="HA69" s="96"/>
      <c r="HB69" s="96"/>
      <c r="HC69" s="96"/>
      <c r="HD69" s="96"/>
      <c r="HE69" s="96"/>
      <c r="HF69" s="96"/>
      <c r="HG69" s="96"/>
      <c r="HH69" s="96"/>
      <c r="HI69" s="96"/>
      <c r="HJ69" s="96"/>
      <c r="HK69" s="96"/>
      <c r="HL69" s="96"/>
      <c r="HM69" s="96"/>
      <c r="HN69" s="96"/>
      <c r="HO69" s="96"/>
      <c r="HP69" s="96"/>
      <c r="HQ69" s="96"/>
      <c r="HR69" s="96"/>
      <c r="HS69" s="96"/>
      <c r="HT69" s="96"/>
      <c r="HU69" s="96"/>
      <c r="HV69" s="96"/>
      <c r="HW69" s="96"/>
      <c r="HX69" s="96"/>
      <c r="HY69" s="96"/>
      <c r="HZ69" s="96"/>
      <c r="IA69" s="96"/>
      <c r="IB69" s="96"/>
      <c r="IC69" s="96"/>
      <c r="ID69" s="96"/>
      <c r="IE69" s="96"/>
      <c r="IF69" s="96"/>
      <c r="IG69" s="96"/>
      <c r="IH69" s="96"/>
      <c r="II69" s="96"/>
      <c r="IJ69" s="96"/>
      <c r="IK69" s="96"/>
      <c r="IL69" s="96"/>
      <c r="IM69" s="96"/>
      <c r="IN69" s="96"/>
      <c r="IO69" s="96"/>
      <c r="IP69" s="96"/>
      <c r="IQ69" s="96"/>
      <c r="IR69" s="96"/>
      <c r="IS69" s="96"/>
      <c r="IT69" s="96"/>
      <c r="IU69" s="96"/>
      <c r="IV69" s="96"/>
      <c r="IW69" s="96"/>
    </row>
    <row r="70" spans="2:257" s="195" customFormat="1" ht="20.100000000000001" customHeight="1">
      <c r="B70" s="214"/>
      <c r="C70" s="1337" t="s">
        <v>1264</v>
      </c>
      <c r="D70" s="1337"/>
      <c r="E70" s="1325"/>
      <c r="F70" s="1325"/>
      <c r="G70" s="1325"/>
      <c r="H70" s="1325"/>
      <c r="I70" s="1325"/>
      <c r="J70" s="1325"/>
      <c r="K70" s="1325"/>
      <c r="L70" s="1325"/>
      <c r="M70" s="1325"/>
      <c r="N70" s="1325"/>
      <c r="O70" s="1325"/>
      <c r="P70" s="96"/>
      <c r="R70" s="219"/>
      <c r="X70" s="212"/>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96"/>
      <c r="GB70" s="96"/>
      <c r="GC70" s="96"/>
      <c r="GD70" s="96"/>
      <c r="GE70" s="96"/>
      <c r="GF70" s="96"/>
      <c r="GG70" s="96"/>
      <c r="GH70" s="96"/>
      <c r="GI70" s="96"/>
      <c r="GJ70" s="96"/>
      <c r="GK70" s="96"/>
      <c r="GL70" s="96"/>
      <c r="GM70" s="96"/>
      <c r="GN70" s="96"/>
      <c r="GO70" s="96"/>
      <c r="GP70" s="96"/>
      <c r="GQ70" s="96"/>
      <c r="GR70" s="96"/>
      <c r="GS70" s="96"/>
      <c r="GT70" s="96"/>
      <c r="GU70" s="96"/>
      <c r="GV70" s="96"/>
      <c r="GW70" s="96"/>
      <c r="GX70" s="96"/>
      <c r="GY70" s="96"/>
      <c r="GZ70" s="96"/>
      <c r="HA70" s="96"/>
      <c r="HB70" s="96"/>
      <c r="HC70" s="96"/>
      <c r="HD70" s="96"/>
      <c r="HE70" s="96"/>
      <c r="HF70" s="96"/>
      <c r="HG70" s="96"/>
      <c r="HH70" s="96"/>
      <c r="HI70" s="96"/>
      <c r="HJ70" s="96"/>
      <c r="HK70" s="96"/>
      <c r="HL70" s="96"/>
      <c r="HM70" s="96"/>
      <c r="HN70" s="96"/>
      <c r="HO70" s="96"/>
      <c r="HP70" s="96"/>
      <c r="HQ70" s="96"/>
      <c r="HR70" s="96"/>
      <c r="HS70" s="96"/>
      <c r="HT70" s="96"/>
      <c r="HU70" s="96"/>
      <c r="HV70" s="96"/>
      <c r="HW70" s="96"/>
      <c r="HX70" s="96"/>
      <c r="HY70" s="96"/>
      <c r="HZ70" s="96"/>
      <c r="IA70" s="96"/>
      <c r="IB70" s="96"/>
      <c r="IC70" s="96"/>
      <c r="ID70" s="96"/>
      <c r="IE70" s="96"/>
      <c r="IF70" s="96"/>
      <c r="IG70" s="96"/>
      <c r="IH70" s="96"/>
      <c r="II70" s="96"/>
      <c r="IJ70" s="96"/>
      <c r="IK70" s="96"/>
      <c r="IL70" s="96"/>
      <c r="IM70" s="96"/>
      <c r="IN70" s="96"/>
      <c r="IO70" s="96"/>
      <c r="IP70" s="96"/>
      <c r="IQ70" s="96"/>
      <c r="IR70" s="96"/>
      <c r="IS70" s="96"/>
      <c r="IT70" s="96"/>
      <c r="IU70" s="96"/>
      <c r="IV70" s="96"/>
      <c r="IW70" s="96"/>
    </row>
    <row r="71" spans="2:257" s="195" customFormat="1" ht="30" customHeight="1">
      <c r="B71" s="214"/>
      <c r="C71" s="1275" t="s">
        <v>1292</v>
      </c>
      <c r="D71" s="1283"/>
      <c r="E71" s="1283"/>
      <c r="F71" s="1283"/>
      <c r="G71" s="1283"/>
      <c r="H71" s="1283"/>
      <c r="I71" s="1283"/>
      <c r="J71" s="1283"/>
      <c r="K71" s="1283"/>
      <c r="L71" s="1283"/>
      <c r="M71" s="1283"/>
      <c r="N71" s="1283"/>
      <c r="O71" s="1283"/>
      <c r="P71" s="96"/>
      <c r="R71" s="1320"/>
      <c r="S71" s="1320"/>
      <c r="T71" s="1320"/>
      <c r="U71" s="1320"/>
      <c r="V71" s="1320"/>
      <c r="W71" s="1320"/>
      <c r="X71" s="1320"/>
      <c r="Y71" s="1320"/>
      <c r="Z71" s="1320"/>
      <c r="AA71" s="1320"/>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6"/>
      <c r="FT71" s="96"/>
      <c r="FU71" s="96"/>
      <c r="FV71" s="96"/>
      <c r="FW71" s="96"/>
      <c r="FX71" s="96"/>
      <c r="FY71" s="96"/>
      <c r="FZ71" s="96"/>
      <c r="GA71" s="96"/>
      <c r="GB71" s="96"/>
      <c r="GC71" s="96"/>
      <c r="GD71" s="96"/>
      <c r="GE71" s="96"/>
      <c r="GF71" s="96"/>
      <c r="GG71" s="96"/>
      <c r="GH71" s="96"/>
      <c r="GI71" s="96"/>
      <c r="GJ71" s="96"/>
      <c r="GK71" s="96"/>
      <c r="GL71" s="96"/>
      <c r="GM71" s="96"/>
      <c r="GN71" s="96"/>
      <c r="GO71" s="96"/>
      <c r="GP71" s="96"/>
      <c r="GQ71" s="96"/>
      <c r="GR71" s="96"/>
      <c r="GS71" s="96"/>
      <c r="GT71" s="96"/>
      <c r="GU71" s="96"/>
      <c r="GV71" s="96"/>
      <c r="GW71" s="96"/>
      <c r="GX71" s="96"/>
      <c r="GY71" s="96"/>
      <c r="GZ71" s="96"/>
      <c r="HA71" s="96"/>
      <c r="HB71" s="96"/>
      <c r="HC71" s="96"/>
      <c r="HD71" s="96"/>
      <c r="HE71" s="96"/>
      <c r="HF71" s="96"/>
      <c r="HG71" s="96"/>
      <c r="HH71" s="96"/>
      <c r="HI71" s="96"/>
      <c r="HJ71" s="96"/>
      <c r="HK71" s="96"/>
      <c r="HL71" s="96"/>
      <c r="HM71" s="96"/>
      <c r="HN71" s="96"/>
      <c r="HO71" s="96"/>
      <c r="HP71" s="96"/>
      <c r="HQ71" s="96"/>
      <c r="HR71" s="96"/>
      <c r="HS71" s="96"/>
      <c r="HT71" s="96"/>
      <c r="HU71" s="96"/>
      <c r="HV71" s="96"/>
      <c r="HW71" s="96"/>
      <c r="HX71" s="96"/>
      <c r="HY71" s="96"/>
      <c r="HZ71" s="96"/>
      <c r="IA71" s="96"/>
      <c r="IB71" s="96"/>
      <c r="IC71" s="96"/>
      <c r="ID71" s="96"/>
      <c r="IE71" s="96"/>
      <c r="IF71" s="96"/>
      <c r="IG71" s="96"/>
      <c r="IH71" s="96"/>
      <c r="II71" s="96"/>
      <c r="IJ71" s="96"/>
      <c r="IK71" s="96"/>
      <c r="IL71" s="96"/>
      <c r="IM71" s="96"/>
      <c r="IN71" s="96"/>
      <c r="IO71" s="96"/>
      <c r="IP71" s="96"/>
      <c r="IQ71" s="96"/>
      <c r="IR71" s="96"/>
      <c r="IS71" s="96"/>
      <c r="IT71" s="96"/>
      <c r="IU71" s="96"/>
      <c r="IV71" s="96"/>
      <c r="IW71" s="96"/>
    </row>
    <row r="72" spans="2:257" s="195" customFormat="1" ht="20.100000000000001" customHeight="1">
      <c r="B72" s="214"/>
      <c r="C72" s="1268"/>
      <c r="D72" s="1280" t="s">
        <v>1293</v>
      </c>
      <c r="E72" s="1283"/>
      <c r="F72" s="1283"/>
      <c r="G72" s="1283"/>
      <c r="H72" s="1283"/>
      <c r="I72" s="1283"/>
      <c r="J72" s="1283"/>
      <c r="K72" s="1283"/>
      <c r="L72" s="1283"/>
      <c r="M72" s="1283"/>
      <c r="N72" s="1283"/>
      <c r="O72" s="1283"/>
      <c r="P72" s="96"/>
      <c r="R72" s="1320"/>
      <c r="S72" s="1320"/>
      <c r="T72" s="1320"/>
      <c r="U72" s="1320"/>
      <c r="V72" s="1320"/>
      <c r="W72" s="1320"/>
      <c r="X72" s="1320"/>
      <c r="Y72" s="1320"/>
      <c r="Z72" s="1320"/>
      <c r="AA72" s="1320"/>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96"/>
      <c r="GB72" s="96"/>
      <c r="GC72" s="96"/>
      <c r="GD72" s="96"/>
      <c r="GE72" s="96"/>
      <c r="GF72" s="96"/>
      <c r="GG72" s="96"/>
      <c r="GH72" s="96"/>
      <c r="GI72" s="96"/>
      <c r="GJ72" s="96"/>
      <c r="GK72" s="96"/>
      <c r="GL72" s="96"/>
      <c r="GM72" s="96"/>
      <c r="GN72" s="96"/>
      <c r="GO72" s="96"/>
      <c r="GP72" s="96"/>
      <c r="GQ72" s="96"/>
      <c r="GR72" s="96"/>
      <c r="GS72" s="96"/>
      <c r="GT72" s="96"/>
      <c r="GU72" s="96"/>
      <c r="GV72" s="96"/>
      <c r="GW72" s="96"/>
      <c r="GX72" s="96"/>
      <c r="GY72" s="96"/>
      <c r="GZ72" s="96"/>
      <c r="HA72" s="96"/>
      <c r="HB72" s="96"/>
      <c r="HC72" s="96"/>
      <c r="HD72" s="96"/>
      <c r="HE72" s="96"/>
      <c r="HF72" s="96"/>
      <c r="HG72" s="96"/>
      <c r="HH72" s="96"/>
      <c r="HI72" s="96"/>
      <c r="HJ72" s="96"/>
      <c r="HK72" s="96"/>
      <c r="HL72" s="96"/>
      <c r="HM72" s="96"/>
      <c r="HN72" s="96"/>
      <c r="HO72" s="96"/>
      <c r="HP72" s="96"/>
      <c r="HQ72" s="96"/>
      <c r="HR72" s="96"/>
      <c r="HS72" s="96"/>
      <c r="HT72" s="96"/>
      <c r="HU72" s="96"/>
      <c r="HV72" s="96"/>
      <c r="HW72" s="96"/>
      <c r="HX72" s="96"/>
      <c r="HY72" s="96"/>
      <c r="HZ72" s="96"/>
      <c r="IA72" s="96"/>
      <c r="IB72" s="96"/>
      <c r="IC72" s="96"/>
      <c r="ID72" s="96"/>
      <c r="IE72" s="96"/>
      <c r="IF72" s="96"/>
      <c r="IG72" s="96"/>
      <c r="IH72" s="96"/>
      <c r="II72" s="96"/>
      <c r="IJ72" s="96"/>
      <c r="IK72" s="96"/>
      <c r="IL72" s="96"/>
      <c r="IM72" s="96"/>
      <c r="IN72" s="96"/>
      <c r="IO72" s="96"/>
      <c r="IP72" s="96"/>
      <c r="IQ72" s="96"/>
      <c r="IR72" s="96"/>
      <c r="IS72" s="96"/>
      <c r="IT72" s="96"/>
      <c r="IU72" s="96"/>
      <c r="IV72" s="96"/>
      <c r="IW72" s="96"/>
    </row>
    <row r="73" spans="2:257" s="195" customFormat="1" ht="20.100000000000001" customHeight="1">
      <c r="B73" s="214"/>
      <c r="C73" s="1268"/>
      <c r="D73" s="1280" t="s">
        <v>1295</v>
      </c>
      <c r="E73" s="1283"/>
      <c r="F73" s="1283"/>
      <c r="G73" s="1283"/>
      <c r="H73" s="1283"/>
      <c r="I73" s="1283"/>
      <c r="J73" s="1283"/>
      <c r="K73" s="1283"/>
      <c r="L73" s="1283"/>
      <c r="M73" s="1283"/>
      <c r="N73" s="1283"/>
      <c r="O73" s="1283"/>
      <c r="P73" s="96"/>
      <c r="R73" s="1320"/>
      <c r="S73" s="1320"/>
      <c r="T73" s="1320"/>
      <c r="U73" s="1320"/>
      <c r="V73" s="1320"/>
      <c r="W73" s="1320"/>
      <c r="X73" s="1320"/>
      <c r="Y73" s="1320"/>
      <c r="Z73" s="1320"/>
      <c r="AA73" s="1320"/>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c r="HA73" s="96"/>
      <c r="HB73" s="96"/>
      <c r="HC73" s="96"/>
      <c r="HD73" s="96"/>
      <c r="HE73" s="96"/>
      <c r="HF73" s="96"/>
      <c r="HG73" s="96"/>
      <c r="HH73" s="96"/>
      <c r="HI73" s="96"/>
      <c r="HJ73" s="96"/>
      <c r="HK73" s="96"/>
      <c r="HL73" s="96"/>
      <c r="HM73" s="96"/>
      <c r="HN73" s="96"/>
      <c r="HO73" s="96"/>
      <c r="HP73" s="96"/>
      <c r="HQ73" s="96"/>
      <c r="HR73" s="96"/>
      <c r="HS73" s="96"/>
      <c r="HT73" s="96"/>
      <c r="HU73" s="96"/>
      <c r="HV73" s="96"/>
      <c r="HW73" s="96"/>
      <c r="HX73" s="96"/>
      <c r="HY73" s="96"/>
      <c r="HZ73" s="96"/>
      <c r="IA73" s="96"/>
      <c r="IB73" s="96"/>
      <c r="IC73" s="96"/>
      <c r="ID73" s="96"/>
      <c r="IE73" s="96"/>
      <c r="IF73" s="96"/>
      <c r="IG73" s="96"/>
      <c r="IH73" s="96"/>
      <c r="II73" s="96"/>
      <c r="IJ73" s="96"/>
      <c r="IK73" s="96"/>
      <c r="IL73" s="96"/>
      <c r="IM73" s="96"/>
      <c r="IN73" s="96"/>
      <c r="IO73" s="96"/>
      <c r="IP73" s="96"/>
      <c r="IQ73" s="96"/>
      <c r="IR73" s="96"/>
      <c r="IS73" s="96"/>
      <c r="IT73" s="96"/>
      <c r="IU73" s="96"/>
      <c r="IV73" s="96"/>
      <c r="IW73" s="96"/>
    </row>
    <row r="74" spans="2:257" s="195" customFormat="1" ht="20.100000000000001" customHeight="1">
      <c r="B74" s="214"/>
      <c r="C74" s="1268"/>
      <c r="D74" s="1280" t="s">
        <v>1009</v>
      </c>
      <c r="E74" s="1283"/>
      <c r="F74" s="1283"/>
      <c r="G74" s="1283"/>
      <c r="H74" s="1283"/>
      <c r="I74" s="1283"/>
      <c r="J74" s="1283"/>
      <c r="K74" s="1283"/>
      <c r="L74" s="1283"/>
      <c r="M74" s="1283"/>
      <c r="N74" s="1283"/>
      <c r="O74" s="1283"/>
      <c r="P74" s="96"/>
      <c r="R74" s="1320"/>
      <c r="S74" s="1320"/>
      <c r="T74" s="1320"/>
      <c r="U74" s="1320"/>
      <c r="V74" s="1320"/>
      <c r="W74" s="1320"/>
      <c r="X74" s="1320"/>
      <c r="Y74" s="1320"/>
      <c r="Z74" s="1320"/>
      <c r="AA74" s="1320"/>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c r="HA74" s="96"/>
      <c r="HB74" s="96"/>
      <c r="HC74" s="96"/>
      <c r="HD74" s="96"/>
      <c r="HE74" s="96"/>
      <c r="HF74" s="96"/>
      <c r="HG74" s="96"/>
      <c r="HH74" s="96"/>
      <c r="HI74" s="96"/>
      <c r="HJ74" s="96"/>
      <c r="HK74" s="96"/>
      <c r="HL74" s="96"/>
      <c r="HM74" s="96"/>
      <c r="HN74" s="96"/>
      <c r="HO74" s="96"/>
      <c r="HP74" s="96"/>
      <c r="HQ74" s="96"/>
      <c r="HR74" s="96"/>
      <c r="HS74" s="96"/>
      <c r="HT74" s="96"/>
      <c r="HU74" s="96"/>
      <c r="HV74" s="96"/>
      <c r="HW74" s="96"/>
      <c r="HX74" s="96"/>
      <c r="HY74" s="96"/>
      <c r="HZ74" s="96"/>
      <c r="IA74" s="96"/>
      <c r="IB74" s="96"/>
      <c r="IC74" s="96"/>
      <c r="ID74" s="96"/>
      <c r="IE74" s="96"/>
      <c r="IF74" s="96"/>
      <c r="IG74" s="96"/>
      <c r="IH74" s="96"/>
      <c r="II74" s="96"/>
      <c r="IJ74" s="96"/>
      <c r="IK74" s="96"/>
      <c r="IL74" s="96"/>
      <c r="IM74" s="96"/>
      <c r="IN74" s="96"/>
      <c r="IO74" s="96"/>
      <c r="IP74" s="96"/>
      <c r="IQ74" s="96"/>
      <c r="IR74" s="96"/>
      <c r="IS74" s="96"/>
      <c r="IT74" s="96"/>
      <c r="IU74" s="96"/>
      <c r="IV74" s="96"/>
      <c r="IW74" s="96"/>
    </row>
    <row r="75" spans="2:257" s="195" customFormat="1" ht="20.100000000000001" customHeight="1">
      <c r="B75" s="214"/>
      <c r="C75" s="1268"/>
      <c r="D75" s="1280" t="s">
        <v>1296</v>
      </c>
      <c r="E75" s="1283"/>
      <c r="F75" s="1283"/>
      <c r="G75" s="1283"/>
      <c r="H75" s="1283"/>
      <c r="I75" s="1283"/>
      <c r="J75" s="1283"/>
      <c r="K75" s="1283"/>
      <c r="L75" s="1283"/>
      <c r="M75" s="1283"/>
      <c r="N75" s="1283"/>
      <c r="O75" s="1283"/>
      <c r="P75" s="96"/>
      <c r="R75" s="1320"/>
      <c r="S75" s="1320"/>
      <c r="T75" s="1320"/>
      <c r="U75" s="1320"/>
      <c r="V75" s="1320"/>
      <c r="W75" s="1320"/>
      <c r="X75" s="1320"/>
      <c r="Y75" s="1320"/>
      <c r="Z75" s="1320"/>
      <c r="AA75" s="1320"/>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96"/>
      <c r="GB75" s="96"/>
      <c r="GC75" s="96"/>
      <c r="GD75" s="96"/>
      <c r="GE75" s="96"/>
      <c r="GF75" s="96"/>
      <c r="GG75" s="96"/>
      <c r="GH75" s="96"/>
      <c r="GI75" s="96"/>
      <c r="GJ75" s="96"/>
      <c r="GK75" s="96"/>
      <c r="GL75" s="96"/>
      <c r="GM75" s="96"/>
      <c r="GN75" s="96"/>
      <c r="GO75" s="96"/>
      <c r="GP75" s="96"/>
      <c r="GQ75" s="96"/>
      <c r="GR75" s="96"/>
      <c r="GS75" s="96"/>
      <c r="GT75" s="96"/>
      <c r="GU75" s="96"/>
      <c r="GV75" s="96"/>
      <c r="GW75" s="96"/>
      <c r="GX75" s="96"/>
      <c r="GY75" s="96"/>
      <c r="GZ75" s="96"/>
      <c r="HA75" s="96"/>
      <c r="HB75" s="96"/>
      <c r="HC75" s="96"/>
      <c r="HD75" s="96"/>
      <c r="HE75" s="96"/>
      <c r="HF75" s="96"/>
      <c r="HG75" s="96"/>
      <c r="HH75" s="96"/>
      <c r="HI75" s="96"/>
      <c r="HJ75" s="96"/>
      <c r="HK75" s="96"/>
      <c r="HL75" s="96"/>
      <c r="HM75" s="96"/>
      <c r="HN75" s="96"/>
      <c r="HO75" s="96"/>
      <c r="HP75" s="96"/>
      <c r="HQ75" s="96"/>
      <c r="HR75" s="96"/>
      <c r="HS75" s="96"/>
      <c r="HT75" s="96"/>
      <c r="HU75" s="96"/>
      <c r="HV75" s="96"/>
      <c r="HW75" s="96"/>
      <c r="HX75" s="96"/>
      <c r="HY75" s="96"/>
      <c r="HZ75" s="96"/>
      <c r="IA75" s="96"/>
      <c r="IB75" s="96"/>
      <c r="IC75" s="96"/>
      <c r="ID75" s="96"/>
      <c r="IE75" s="96"/>
      <c r="IF75" s="96"/>
      <c r="IG75" s="96"/>
      <c r="IH75" s="96"/>
      <c r="II75" s="96"/>
      <c r="IJ75" s="96"/>
      <c r="IK75" s="96"/>
      <c r="IL75" s="96"/>
      <c r="IM75" s="96"/>
      <c r="IN75" s="96"/>
      <c r="IO75" s="96"/>
      <c r="IP75" s="96"/>
      <c r="IQ75" s="96"/>
      <c r="IR75" s="96"/>
      <c r="IS75" s="96"/>
      <c r="IT75" s="96"/>
      <c r="IU75" s="96"/>
      <c r="IV75" s="96"/>
      <c r="IW75" s="96"/>
    </row>
    <row r="76" spans="2:257" s="195" customFormat="1" ht="20.100000000000001" customHeight="1">
      <c r="B76" s="214"/>
      <c r="C76" s="1283"/>
      <c r="D76" s="1283"/>
      <c r="E76" s="1283"/>
      <c r="F76" s="1283"/>
      <c r="G76" s="1283"/>
      <c r="H76" s="1283"/>
      <c r="I76" s="1283"/>
      <c r="J76" s="1283"/>
      <c r="K76" s="1283"/>
      <c r="L76" s="1283"/>
      <c r="M76" s="1283"/>
      <c r="N76" s="1283"/>
      <c r="O76" s="1283"/>
      <c r="P76" s="96"/>
      <c r="R76" s="1320"/>
      <c r="S76" s="1320"/>
      <c r="T76" s="1320"/>
      <c r="U76" s="1320"/>
      <c r="V76" s="1320"/>
      <c r="W76" s="1320"/>
      <c r="X76" s="1320"/>
      <c r="Y76" s="1320"/>
      <c r="Z76" s="1320"/>
      <c r="AA76" s="1320"/>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96"/>
      <c r="GB76" s="96"/>
      <c r="GC76" s="96"/>
      <c r="GD76" s="96"/>
      <c r="GE76" s="96"/>
      <c r="GF76" s="96"/>
      <c r="GG76" s="96"/>
      <c r="GH76" s="96"/>
      <c r="GI76" s="96"/>
      <c r="GJ76" s="96"/>
      <c r="GK76" s="96"/>
      <c r="GL76" s="96"/>
      <c r="GM76" s="96"/>
      <c r="GN76" s="96"/>
      <c r="GO76" s="96"/>
      <c r="GP76" s="96"/>
      <c r="GQ76" s="96"/>
      <c r="GR76" s="96"/>
      <c r="GS76" s="96"/>
      <c r="GT76" s="96"/>
      <c r="GU76" s="96"/>
      <c r="GV76" s="96"/>
      <c r="GW76" s="96"/>
      <c r="GX76" s="96"/>
      <c r="GY76" s="96"/>
      <c r="GZ76" s="96"/>
      <c r="HA76" s="96"/>
      <c r="HB76" s="96"/>
      <c r="HC76" s="96"/>
      <c r="HD76" s="96"/>
      <c r="HE76" s="96"/>
      <c r="HF76" s="96"/>
      <c r="HG76" s="96"/>
      <c r="HH76" s="96"/>
      <c r="HI76" s="96"/>
      <c r="HJ76" s="96"/>
      <c r="HK76" s="96"/>
      <c r="HL76" s="96"/>
      <c r="HM76" s="96"/>
      <c r="HN76" s="96"/>
      <c r="HO76" s="96"/>
      <c r="HP76" s="96"/>
      <c r="HQ76" s="96"/>
      <c r="HR76" s="96"/>
      <c r="HS76" s="96"/>
      <c r="HT76" s="96"/>
      <c r="HU76" s="96"/>
      <c r="HV76" s="96"/>
      <c r="HW76" s="96"/>
      <c r="HX76" s="96"/>
      <c r="HY76" s="96"/>
      <c r="HZ76" s="96"/>
      <c r="IA76" s="96"/>
      <c r="IB76" s="96"/>
      <c r="IC76" s="96"/>
      <c r="ID76" s="96"/>
      <c r="IE76" s="96"/>
      <c r="IF76" s="96"/>
      <c r="IG76" s="96"/>
      <c r="IH76" s="96"/>
      <c r="II76" s="96"/>
      <c r="IJ76" s="96"/>
      <c r="IK76" s="96"/>
      <c r="IL76" s="96"/>
      <c r="IM76" s="96"/>
      <c r="IN76" s="96"/>
      <c r="IO76" s="96"/>
      <c r="IP76" s="96"/>
      <c r="IQ76" s="96"/>
      <c r="IR76" s="96"/>
      <c r="IS76" s="96"/>
      <c r="IT76" s="96"/>
      <c r="IU76" s="96"/>
      <c r="IV76" s="96"/>
      <c r="IW76" s="96"/>
    </row>
    <row r="77" spans="2:257" s="195" customFormat="1" ht="20.100000000000001" customHeight="1">
      <c r="B77" s="214"/>
      <c r="C77" s="1275" t="s">
        <v>1298</v>
      </c>
      <c r="D77" s="1283"/>
      <c r="E77" s="1283"/>
      <c r="F77" s="1283"/>
      <c r="G77" s="1283"/>
      <c r="H77" s="1283"/>
      <c r="I77" s="1283"/>
      <c r="J77" s="1283"/>
      <c r="K77" s="1283"/>
      <c r="L77" s="1283"/>
      <c r="M77" s="1283"/>
      <c r="N77" s="1283"/>
      <c r="O77" s="1283"/>
      <c r="P77" s="96"/>
      <c r="R77" s="219"/>
      <c r="X77" s="212"/>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c r="HA77" s="96"/>
      <c r="HB77" s="96"/>
      <c r="HC77" s="96"/>
      <c r="HD77" s="96"/>
      <c r="HE77" s="96"/>
      <c r="HF77" s="96"/>
      <c r="HG77" s="96"/>
      <c r="HH77" s="96"/>
      <c r="HI77" s="96"/>
      <c r="HJ77" s="96"/>
      <c r="HK77" s="96"/>
      <c r="HL77" s="96"/>
      <c r="HM77" s="96"/>
      <c r="HN77" s="96"/>
      <c r="HO77" s="96"/>
      <c r="HP77" s="96"/>
      <c r="HQ77" s="96"/>
      <c r="HR77" s="96"/>
      <c r="HS77" s="96"/>
      <c r="HT77" s="96"/>
      <c r="HU77" s="96"/>
      <c r="HV77" s="96"/>
      <c r="HW77" s="96"/>
      <c r="HX77" s="96"/>
      <c r="HY77" s="96"/>
      <c r="HZ77" s="96"/>
      <c r="IA77" s="96"/>
      <c r="IB77" s="96"/>
      <c r="IC77" s="96"/>
      <c r="ID77" s="96"/>
      <c r="IE77" s="96"/>
      <c r="IF77" s="96"/>
      <c r="IG77" s="96"/>
      <c r="IH77" s="96"/>
      <c r="II77" s="96"/>
      <c r="IJ77" s="96"/>
      <c r="IK77" s="96"/>
      <c r="IL77" s="96"/>
      <c r="IM77" s="96"/>
      <c r="IN77" s="96"/>
      <c r="IO77" s="96"/>
      <c r="IP77" s="96"/>
      <c r="IQ77" s="96"/>
      <c r="IR77" s="96"/>
      <c r="IS77" s="96"/>
      <c r="IT77" s="96"/>
      <c r="IU77" s="96"/>
      <c r="IV77" s="96"/>
      <c r="IW77" s="96"/>
    </row>
    <row r="78" spans="2:257" s="195" customFormat="1" ht="20.100000000000001" customHeight="1">
      <c r="B78" s="214"/>
      <c r="C78" s="1268"/>
      <c r="D78" s="1280" t="s">
        <v>1299</v>
      </c>
      <c r="E78" s="1283"/>
      <c r="F78" s="1283"/>
      <c r="G78" s="1283"/>
      <c r="H78" s="1283"/>
      <c r="I78" s="1283"/>
      <c r="J78" s="1283"/>
      <c r="K78" s="1283"/>
      <c r="L78" s="1283"/>
      <c r="M78" s="1283"/>
      <c r="N78" s="1283"/>
      <c r="O78" s="1283"/>
      <c r="P78" s="96"/>
      <c r="R78" s="219"/>
      <c r="X78" s="212"/>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96"/>
      <c r="GB78" s="96"/>
      <c r="GC78" s="96"/>
      <c r="GD78" s="96"/>
      <c r="GE78" s="96"/>
      <c r="GF78" s="96"/>
      <c r="GG78" s="96"/>
      <c r="GH78" s="96"/>
      <c r="GI78" s="96"/>
      <c r="GJ78" s="96"/>
      <c r="GK78" s="96"/>
      <c r="GL78" s="96"/>
      <c r="GM78" s="96"/>
      <c r="GN78" s="96"/>
      <c r="GO78" s="96"/>
      <c r="GP78" s="96"/>
      <c r="GQ78" s="96"/>
      <c r="GR78" s="96"/>
      <c r="GS78" s="96"/>
      <c r="GT78" s="96"/>
      <c r="GU78" s="96"/>
      <c r="GV78" s="96"/>
      <c r="GW78" s="96"/>
      <c r="GX78" s="96"/>
      <c r="GY78" s="96"/>
      <c r="GZ78" s="96"/>
      <c r="HA78" s="96"/>
      <c r="HB78" s="96"/>
      <c r="HC78" s="96"/>
      <c r="HD78" s="96"/>
      <c r="HE78" s="96"/>
      <c r="HF78" s="96"/>
      <c r="HG78" s="96"/>
      <c r="HH78" s="96"/>
      <c r="HI78" s="96"/>
      <c r="HJ78" s="96"/>
      <c r="HK78" s="96"/>
      <c r="HL78" s="96"/>
      <c r="HM78" s="96"/>
      <c r="HN78" s="96"/>
      <c r="HO78" s="96"/>
      <c r="HP78" s="96"/>
      <c r="HQ78" s="96"/>
      <c r="HR78" s="96"/>
      <c r="HS78" s="96"/>
      <c r="HT78" s="96"/>
      <c r="HU78" s="96"/>
      <c r="HV78" s="96"/>
      <c r="HW78" s="96"/>
      <c r="HX78" s="96"/>
      <c r="HY78" s="96"/>
      <c r="HZ78" s="96"/>
      <c r="IA78" s="96"/>
      <c r="IB78" s="96"/>
      <c r="IC78" s="96"/>
      <c r="ID78" s="96"/>
      <c r="IE78" s="96"/>
      <c r="IF78" s="96"/>
      <c r="IG78" s="96"/>
      <c r="IH78" s="96"/>
      <c r="II78" s="96"/>
      <c r="IJ78" s="96"/>
      <c r="IK78" s="96"/>
      <c r="IL78" s="96"/>
      <c r="IM78" s="96"/>
      <c r="IN78" s="96"/>
      <c r="IO78" s="96"/>
      <c r="IP78" s="96"/>
      <c r="IQ78" s="96"/>
      <c r="IR78" s="96"/>
      <c r="IS78" s="96"/>
      <c r="IT78" s="96"/>
      <c r="IU78" s="96"/>
      <c r="IV78" s="96"/>
      <c r="IW78" s="96"/>
    </row>
    <row r="79" spans="2:257" s="195" customFormat="1" ht="20.100000000000001" customHeight="1">
      <c r="B79" s="214"/>
      <c r="C79" s="1268"/>
      <c r="D79" s="1280" t="s">
        <v>1300</v>
      </c>
      <c r="E79" s="1283"/>
      <c r="F79" s="1283"/>
      <c r="G79" s="1283"/>
      <c r="H79" s="1283"/>
      <c r="I79" s="1283"/>
      <c r="J79" s="1283"/>
      <c r="K79" s="1283"/>
      <c r="L79" s="1283"/>
      <c r="M79" s="1283"/>
      <c r="N79" s="1283"/>
      <c r="O79" s="1283"/>
      <c r="P79" s="96"/>
      <c r="R79" s="219"/>
      <c r="X79" s="212"/>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96"/>
      <c r="GB79" s="96"/>
      <c r="GC79" s="96"/>
      <c r="GD79" s="96"/>
      <c r="GE79" s="96"/>
      <c r="GF79" s="96"/>
      <c r="GG79" s="96"/>
      <c r="GH79" s="96"/>
      <c r="GI79" s="96"/>
      <c r="GJ79" s="96"/>
      <c r="GK79" s="96"/>
      <c r="GL79" s="96"/>
      <c r="GM79" s="96"/>
      <c r="GN79" s="96"/>
      <c r="GO79" s="96"/>
      <c r="GP79" s="96"/>
      <c r="GQ79" s="96"/>
      <c r="GR79" s="96"/>
      <c r="GS79" s="96"/>
      <c r="GT79" s="96"/>
      <c r="GU79" s="96"/>
      <c r="GV79" s="96"/>
      <c r="GW79" s="96"/>
      <c r="GX79" s="96"/>
      <c r="GY79" s="96"/>
      <c r="GZ79" s="96"/>
      <c r="HA79" s="96"/>
      <c r="HB79" s="96"/>
      <c r="HC79" s="96"/>
      <c r="HD79" s="96"/>
      <c r="HE79" s="96"/>
      <c r="HF79" s="96"/>
      <c r="HG79" s="96"/>
      <c r="HH79" s="96"/>
      <c r="HI79" s="96"/>
      <c r="HJ79" s="96"/>
      <c r="HK79" s="96"/>
      <c r="HL79" s="96"/>
      <c r="HM79" s="96"/>
      <c r="HN79" s="96"/>
      <c r="HO79" s="96"/>
      <c r="HP79" s="96"/>
      <c r="HQ79" s="96"/>
      <c r="HR79" s="96"/>
      <c r="HS79" s="96"/>
      <c r="HT79" s="96"/>
      <c r="HU79" s="96"/>
      <c r="HV79" s="96"/>
      <c r="HW79" s="96"/>
      <c r="HX79" s="96"/>
      <c r="HY79" s="96"/>
      <c r="HZ79" s="96"/>
      <c r="IA79" s="96"/>
      <c r="IB79" s="96"/>
      <c r="IC79" s="96"/>
      <c r="ID79" s="96"/>
      <c r="IE79" s="96"/>
      <c r="IF79" s="96"/>
      <c r="IG79" s="96"/>
      <c r="IH79" s="96"/>
      <c r="II79" s="96"/>
      <c r="IJ79" s="96"/>
      <c r="IK79" s="96"/>
      <c r="IL79" s="96"/>
      <c r="IM79" s="96"/>
      <c r="IN79" s="96"/>
      <c r="IO79" s="96"/>
      <c r="IP79" s="96"/>
      <c r="IQ79" s="96"/>
      <c r="IR79" s="96"/>
      <c r="IS79" s="96"/>
      <c r="IT79" s="96"/>
      <c r="IU79" s="96"/>
      <c r="IV79" s="96"/>
      <c r="IW79" s="96"/>
    </row>
    <row r="80" spans="2:257" s="195" customFormat="1" ht="20.100000000000001" customHeight="1">
      <c r="B80" s="214"/>
      <c r="C80" s="1268"/>
      <c r="D80" s="1280" t="s">
        <v>1301</v>
      </c>
      <c r="E80" s="1283"/>
      <c r="F80" s="1283"/>
      <c r="G80" s="1283"/>
      <c r="H80" s="1283"/>
      <c r="I80" s="1283"/>
      <c r="J80" s="1283"/>
      <c r="K80" s="1283"/>
      <c r="L80" s="1283"/>
      <c r="M80" s="1283"/>
      <c r="N80" s="1283"/>
      <c r="O80" s="1283"/>
      <c r="P80" s="96"/>
      <c r="R80" s="219"/>
      <c r="X80" s="212"/>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c r="HA80" s="96"/>
      <c r="HB80" s="96"/>
      <c r="HC80" s="96"/>
      <c r="HD80" s="96"/>
      <c r="HE80" s="96"/>
      <c r="HF80" s="96"/>
      <c r="HG80" s="96"/>
      <c r="HH80" s="96"/>
      <c r="HI80" s="96"/>
      <c r="HJ80" s="96"/>
      <c r="HK80" s="96"/>
      <c r="HL80" s="96"/>
      <c r="HM80" s="96"/>
      <c r="HN80" s="96"/>
      <c r="HO80" s="96"/>
      <c r="HP80" s="96"/>
      <c r="HQ80" s="96"/>
      <c r="HR80" s="96"/>
      <c r="HS80" s="96"/>
      <c r="HT80" s="96"/>
      <c r="HU80" s="96"/>
      <c r="HV80" s="96"/>
      <c r="HW80" s="96"/>
      <c r="HX80" s="96"/>
      <c r="HY80" s="96"/>
      <c r="HZ80" s="96"/>
      <c r="IA80" s="96"/>
      <c r="IB80" s="96"/>
      <c r="IC80" s="96"/>
      <c r="ID80" s="96"/>
      <c r="IE80" s="96"/>
      <c r="IF80" s="96"/>
      <c r="IG80" s="96"/>
      <c r="IH80" s="96"/>
      <c r="II80" s="96"/>
      <c r="IJ80" s="96"/>
      <c r="IK80" s="96"/>
      <c r="IL80" s="96"/>
      <c r="IM80" s="96"/>
      <c r="IN80" s="96"/>
      <c r="IO80" s="96"/>
      <c r="IP80" s="96"/>
      <c r="IQ80" s="96"/>
      <c r="IR80" s="96"/>
      <c r="IS80" s="96"/>
      <c r="IT80" s="96"/>
      <c r="IU80" s="96"/>
      <c r="IV80" s="96"/>
      <c r="IW80" s="96"/>
    </row>
    <row r="81" spans="2:257" s="195" customFormat="1" ht="20.100000000000001" customHeight="1">
      <c r="B81" s="214"/>
      <c r="C81" s="1268"/>
      <c r="D81" s="1280" t="s">
        <v>1302</v>
      </c>
      <c r="E81" s="1283"/>
      <c r="F81" s="1283"/>
      <c r="G81" s="1283"/>
      <c r="H81" s="1283"/>
      <c r="I81" s="1283"/>
      <c r="J81" s="1283"/>
      <c r="K81" s="1283"/>
      <c r="L81" s="1283"/>
      <c r="M81" s="1283"/>
      <c r="N81" s="1283"/>
      <c r="O81" s="1283"/>
      <c r="P81" s="96"/>
      <c r="R81" s="219"/>
      <c r="X81" s="212"/>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c r="HA81" s="96"/>
      <c r="HB81" s="96"/>
      <c r="HC81" s="96"/>
      <c r="HD81" s="96"/>
      <c r="HE81" s="96"/>
      <c r="HF81" s="96"/>
      <c r="HG81" s="96"/>
      <c r="HH81" s="96"/>
      <c r="HI81" s="96"/>
      <c r="HJ81" s="96"/>
      <c r="HK81" s="96"/>
      <c r="HL81" s="96"/>
      <c r="HM81" s="96"/>
      <c r="HN81" s="96"/>
      <c r="HO81" s="96"/>
      <c r="HP81" s="96"/>
      <c r="HQ81" s="96"/>
      <c r="HR81" s="96"/>
      <c r="HS81" s="96"/>
      <c r="HT81" s="96"/>
      <c r="HU81" s="96"/>
      <c r="HV81" s="96"/>
      <c r="HW81" s="96"/>
      <c r="HX81" s="96"/>
      <c r="HY81" s="96"/>
      <c r="HZ81" s="96"/>
      <c r="IA81" s="96"/>
      <c r="IB81" s="96"/>
      <c r="IC81" s="96"/>
      <c r="ID81" s="96"/>
      <c r="IE81" s="96"/>
      <c r="IF81" s="96"/>
      <c r="IG81" s="96"/>
      <c r="IH81" s="96"/>
      <c r="II81" s="96"/>
      <c r="IJ81" s="96"/>
      <c r="IK81" s="96"/>
      <c r="IL81" s="96"/>
      <c r="IM81" s="96"/>
      <c r="IN81" s="96"/>
      <c r="IO81" s="96"/>
      <c r="IP81" s="96"/>
      <c r="IQ81" s="96"/>
      <c r="IR81" s="96"/>
      <c r="IS81" s="96"/>
      <c r="IT81" s="96"/>
      <c r="IU81" s="96"/>
      <c r="IV81" s="96"/>
      <c r="IW81" s="96"/>
    </row>
    <row r="82" spans="2:257" s="195" customFormat="1" ht="20.100000000000001" customHeight="1">
      <c r="B82" s="214"/>
      <c r="C82" s="1268"/>
      <c r="D82" s="1293" t="s">
        <v>1303</v>
      </c>
      <c r="E82" s="1293"/>
      <c r="F82" s="1293"/>
      <c r="G82" s="1293"/>
      <c r="H82" s="1293"/>
      <c r="I82" s="1293"/>
      <c r="J82" s="1293"/>
      <c r="K82" s="1293"/>
      <c r="L82" s="1293"/>
      <c r="M82" s="1293"/>
      <c r="N82" s="1293"/>
      <c r="O82" s="1293"/>
      <c r="P82" s="96"/>
      <c r="R82" s="219"/>
      <c r="X82" s="212"/>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6"/>
      <c r="FT82" s="96"/>
      <c r="FU82" s="96"/>
      <c r="FV82" s="96"/>
      <c r="FW82" s="96"/>
      <c r="FX82" s="96"/>
      <c r="FY82" s="96"/>
      <c r="FZ82" s="96"/>
      <c r="GA82" s="96"/>
      <c r="GB82" s="96"/>
      <c r="GC82" s="96"/>
      <c r="GD82" s="96"/>
      <c r="GE82" s="96"/>
      <c r="GF82" s="96"/>
      <c r="GG82" s="96"/>
      <c r="GH82" s="96"/>
      <c r="GI82" s="96"/>
      <c r="GJ82" s="96"/>
      <c r="GK82" s="96"/>
      <c r="GL82" s="96"/>
      <c r="GM82" s="96"/>
      <c r="GN82" s="96"/>
      <c r="GO82" s="96"/>
      <c r="GP82" s="96"/>
      <c r="GQ82" s="96"/>
      <c r="GR82" s="96"/>
      <c r="GS82" s="96"/>
      <c r="GT82" s="96"/>
      <c r="GU82" s="96"/>
      <c r="GV82" s="96"/>
      <c r="GW82" s="96"/>
      <c r="GX82" s="96"/>
      <c r="GY82" s="96"/>
      <c r="GZ82" s="96"/>
      <c r="HA82" s="96"/>
      <c r="HB82" s="96"/>
      <c r="HC82" s="96"/>
      <c r="HD82" s="96"/>
      <c r="HE82" s="96"/>
      <c r="HF82" s="96"/>
      <c r="HG82" s="96"/>
      <c r="HH82" s="96"/>
      <c r="HI82" s="96"/>
      <c r="HJ82" s="96"/>
      <c r="HK82" s="96"/>
      <c r="HL82" s="96"/>
      <c r="HM82" s="96"/>
      <c r="HN82" s="96"/>
      <c r="HO82" s="96"/>
      <c r="HP82" s="96"/>
      <c r="HQ82" s="96"/>
      <c r="HR82" s="96"/>
      <c r="HS82" s="96"/>
      <c r="HT82" s="96"/>
      <c r="HU82" s="96"/>
      <c r="HV82" s="96"/>
      <c r="HW82" s="96"/>
      <c r="HX82" s="96"/>
      <c r="HY82" s="96"/>
      <c r="HZ82" s="96"/>
      <c r="IA82" s="96"/>
      <c r="IB82" s="96"/>
      <c r="IC82" s="96"/>
      <c r="ID82" s="96"/>
      <c r="IE82" s="96"/>
      <c r="IF82" s="96"/>
      <c r="IG82" s="96"/>
      <c r="IH82" s="96"/>
      <c r="II82" s="96"/>
      <c r="IJ82" s="96"/>
      <c r="IK82" s="96"/>
      <c r="IL82" s="96"/>
      <c r="IM82" s="96"/>
      <c r="IN82" s="96"/>
      <c r="IO82" s="96"/>
      <c r="IP82" s="96"/>
      <c r="IQ82" s="96"/>
      <c r="IR82" s="96"/>
      <c r="IS82" s="96"/>
      <c r="IT82" s="96"/>
      <c r="IU82" s="96"/>
      <c r="IV82" s="96"/>
      <c r="IW82" s="96"/>
    </row>
    <row r="83" spans="2:257" s="195" customFormat="1" ht="20.100000000000001" customHeight="1">
      <c r="B83" s="214"/>
      <c r="C83" s="1283"/>
      <c r="D83" s="1293"/>
      <c r="E83" s="1293"/>
      <c r="F83" s="1293"/>
      <c r="G83" s="1293"/>
      <c r="H83" s="1293"/>
      <c r="I83" s="1293"/>
      <c r="J83" s="1293"/>
      <c r="K83" s="1293"/>
      <c r="L83" s="1293"/>
      <c r="M83" s="1293"/>
      <c r="N83" s="1293"/>
      <c r="O83" s="1293"/>
      <c r="P83" s="96"/>
      <c r="R83" s="219"/>
      <c r="X83" s="212"/>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c r="HA83" s="96"/>
      <c r="HB83" s="96"/>
      <c r="HC83" s="96"/>
      <c r="HD83" s="96"/>
      <c r="HE83" s="96"/>
      <c r="HF83" s="96"/>
      <c r="HG83" s="96"/>
      <c r="HH83" s="96"/>
      <c r="HI83" s="96"/>
      <c r="HJ83" s="96"/>
      <c r="HK83" s="96"/>
      <c r="HL83" s="96"/>
      <c r="HM83" s="96"/>
      <c r="HN83" s="96"/>
      <c r="HO83" s="96"/>
      <c r="HP83" s="96"/>
      <c r="HQ83" s="96"/>
      <c r="HR83" s="96"/>
      <c r="HS83" s="96"/>
      <c r="HT83" s="96"/>
      <c r="HU83" s="96"/>
      <c r="HV83" s="96"/>
      <c r="HW83" s="96"/>
      <c r="HX83" s="96"/>
      <c r="HY83" s="96"/>
      <c r="HZ83" s="96"/>
      <c r="IA83" s="96"/>
      <c r="IB83" s="96"/>
      <c r="IC83" s="96"/>
      <c r="ID83" s="96"/>
      <c r="IE83" s="96"/>
      <c r="IF83" s="96"/>
      <c r="IG83" s="96"/>
      <c r="IH83" s="96"/>
      <c r="II83" s="96"/>
      <c r="IJ83" s="96"/>
      <c r="IK83" s="96"/>
      <c r="IL83" s="96"/>
      <c r="IM83" s="96"/>
      <c r="IN83" s="96"/>
      <c r="IO83" s="96"/>
      <c r="IP83" s="96"/>
      <c r="IQ83" s="96"/>
      <c r="IR83" s="96"/>
      <c r="IS83" s="96"/>
      <c r="IT83" s="96"/>
      <c r="IU83" s="96"/>
      <c r="IV83" s="96"/>
      <c r="IW83" s="96"/>
    </row>
    <row r="84" spans="2:257" s="195" customFormat="1" ht="20.100000000000001" customHeight="1">
      <c r="B84" s="214"/>
      <c r="C84" s="1283"/>
      <c r="D84" s="1294" t="s">
        <v>30</v>
      </c>
      <c r="E84" s="1294"/>
      <c r="F84" s="1294"/>
      <c r="G84" s="1294"/>
      <c r="H84" s="1294"/>
      <c r="I84" s="1294"/>
      <c r="J84" s="1294"/>
      <c r="K84" s="1294"/>
      <c r="L84" s="1294"/>
      <c r="M84" s="1294"/>
      <c r="N84" s="1294"/>
      <c r="O84" s="1294"/>
      <c r="P84" s="96"/>
      <c r="R84" s="219"/>
      <c r="X84" s="212"/>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c r="HA84" s="96"/>
      <c r="HB84" s="96"/>
      <c r="HC84" s="96"/>
      <c r="HD84" s="96"/>
      <c r="HE84" s="96"/>
      <c r="HF84" s="96"/>
      <c r="HG84" s="96"/>
      <c r="HH84" s="96"/>
      <c r="HI84" s="96"/>
      <c r="HJ84" s="96"/>
      <c r="HK84" s="96"/>
      <c r="HL84" s="96"/>
      <c r="HM84" s="96"/>
      <c r="HN84" s="96"/>
      <c r="HO84" s="96"/>
      <c r="HP84" s="96"/>
      <c r="HQ84" s="96"/>
      <c r="HR84" s="96"/>
      <c r="HS84" s="96"/>
      <c r="HT84" s="96"/>
      <c r="HU84" s="96"/>
      <c r="HV84" s="96"/>
      <c r="HW84" s="96"/>
      <c r="HX84" s="96"/>
      <c r="HY84" s="96"/>
      <c r="HZ84" s="96"/>
      <c r="IA84" s="96"/>
      <c r="IB84" s="96"/>
      <c r="IC84" s="96"/>
      <c r="ID84" s="96"/>
      <c r="IE84" s="96"/>
      <c r="IF84" s="96"/>
      <c r="IG84" s="96"/>
      <c r="IH84" s="96"/>
      <c r="II84" s="96"/>
      <c r="IJ84" s="96"/>
      <c r="IK84" s="96"/>
      <c r="IL84" s="96"/>
      <c r="IM84" s="96"/>
      <c r="IN84" s="96"/>
      <c r="IO84" s="96"/>
      <c r="IP84" s="96"/>
      <c r="IQ84" s="96"/>
      <c r="IR84" s="96"/>
      <c r="IS84" s="96"/>
      <c r="IT84" s="96"/>
      <c r="IU84" s="96"/>
      <c r="IV84" s="96"/>
      <c r="IW84" s="96"/>
    </row>
    <row r="85" spans="2:257" s="195" customFormat="1" ht="20.100000000000001" customHeight="1">
      <c r="B85" s="214"/>
      <c r="C85" s="1283"/>
      <c r="D85" s="1294"/>
      <c r="E85" s="1294"/>
      <c r="F85" s="1294"/>
      <c r="G85" s="1294"/>
      <c r="H85" s="1294"/>
      <c r="I85" s="1294"/>
      <c r="J85" s="1294"/>
      <c r="K85" s="1294"/>
      <c r="L85" s="1294"/>
      <c r="M85" s="1294"/>
      <c r="N85" s="1294"/>
      <c r="O85" s="1294"/>
      <c r="P85" s="96"/>
      <c r="R85" s="219"/>
      <c r="X85" s="212"/>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c r="HA85" s="96"/>
      <c r="HB85" s="96"/>
      <c r="HC85" s="96"/>
      <c r="HD85" s="96"/>
      <c r="HE85" s="96"/>
      <c r="HF85" s="96"/>
      <c r="HG85" s="96"/>
      <c r="HH85" s="96"/>
      <c r="HI85" s="96"/>
      <c r="HJ85" s="96"/>
      <c r="HK85" s="96"/>
      <c r="HL85" s="96"/>
      <c r="HM85" s="96"/>
      <c r="HN85" s="96"/>
      <c r="HO85" s="96"/>
      <c r="HP85" s="96"/>
      <c r="HQ85" s="96"/>
      <c r="HR85" s="96"/>
      <c r="HS85" s="96"/>
      <c r="HT85" s="96"/>
      <c r="HU85" s="96"/>
      <c r="HV85" s="96"/>
      <c r="HW85" s="96"/>
      <c r="HX85" s="96"/>
      <c r="HY85" s="96"/>
      <c r="HZ85" s="96"/>
      <c r="IA85" s="96"/>
      <c r="IB85" s="96"/>
      <c r="IC85" s="96"/>
      <c r="ID85" s="96"/>
      <c r="IE85" s="96"/>
      <c r="IF85" s="96"/>
      <c r="IG85" s="96"/>
      <c r="IH85" s="96"/>
      <c r="II85" s="96"/>
      <c r="IJ85" s="96"/>
      <c r="IK85" s="96"/>
      <c r="IL85" s="96"/>
      <c r="IM85" s="96"/>
      <c r="IN85" s="96"/>
      <c r="IO85" s="96"/>
      <c r="IP85" s="96"/>
      <c r="IQ85" s="96"/>
      <c r="IR85" s="96"/>
      <c r="IS85" s="96"/>
      <c r="IT85" s="96"/>
      <c r="IU85" s="96"/>
      <c r="IV85" s="96"/>
      <c r="IW85" s="96"/>
    </row>
    <row r="86" spans="2:257" s="195" customFormat="1" ht="20.100000000000001" customHeight="1">
      <c r="B86" s="214"/>
      <c r="C86" s="1283"/>
      <c r="D86" s="1294"/>
      <c r="E86" s="1294"/>
      <c r="F86" s="1294"/>
      <c r="G86" s="1294"/>
      <c r="H86" s="1294"/>
      <c r="I86" s="1294"/>
      <c r="J86" s="1294"/>
      <c r="K86" s="1294"/>
      <c r="L86" s="1294"/>
      <c r="M86" s="1294"/>
      <c r="N86" s="1294"/>
      <c r="O86" s="1294"/>
      <c r="P86" s="96"/>
      <c r="R86" s="219"/>
      <c r="X86" s="212"/>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6"/>
      <c r="FT86" s="96"/>
      <c r="FU86" s="96"/>
      <c r="FV86" s="96"/>
      <c r="FW86" s="96"/>
      <c r="FX86" s="96"/>
      <c r="FY86" s="96"/>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c r="HA86" s="96"/>
      <c r="HB86" s="96"/>
      <c r="HC86" s="96"/>
      <c r="HD86" s="96"/>
      <c r="HE86" s="96"/>
      <c r="HF86" s="96"/>
      <c r="HG86" s="96"/>
      <c r="HH86" s="96"/>
      <c r="HI86" s="96"/>
      <c r="HJ86" s="96"/>
      <c r="HK86" s="96"/>
      <c r="HL86" s="96"/>
      <c r="HM86" s="96"/>
      <c r="HN86" s="96"/>
      <c r="HO86" s="96"/>
      <c r="HP86" s="96"/>
      <c r="HQ86" s="96"/>
      <c r="HR86" s="96"/>
      <c r="HS86" s="96"/>
      <c r="HT86" s="96"/>
      <c r="HU86" s="96"/>
      <c r="HV86" s="96"/>
      <c r="HW86" s="96"/>
      <c r="HX86" s="96"/>
      <c r="HY86" s="96"/>
      <c r="HZ86" s="96"/>
      <c r="IA86" s="96"/>
      <c r="IB86" s="96"/>
      <c r="IC86" s="96"/>
      <c r="ID86" s="96"/>
      <c r="IE86" s="96"/>
      <c r="IF86" s="96"/>
      <c r="IG86" s="96"/>
      <c r="IH86" s="96"/>
      <c r="II86" s="96"/>
      <c r="IJ86" s="96"/>
      <c r="IK86" s="96"/>
      <c r="IL86" s="96"/>
      <c r="IM86" s="96"/>
      <c r="IN86" s="96"/>
      <c r="IO86" s="96"/>
      <c r="IP86" s="96"/>
      <c r="IQ86" s="96"/>
      <c r="IR86" s="96"/>
      <c r="IS86" s="96"/>
      <c r="IT86" s="96"/>
      <c r="IU86" s="96"/>
      <c r="IV86" s="96"/>
      <c r="IW86" s="96"/>
    </row>
    <row r="87" spans="2:257" s="195" customFormat="1" ht="20.100000000000001" customHeight="1">
      <c r="B87" s="214"/>
      <c r="C87" s="1268"/>
      <c r="D87" s="1293" t="s">
        <v>1304</v>
      </c>
      <c r="E87" s="1293"/>
      <c r="F87" s="1293"/>
      <c r="G87" s="1293"/>
      <c r="H87" s="1293"/>
      <c r="I87" s="1293"/>
      <c r="J87" s="1293"/>
      <c r="K87" s="1293"/>
      <c r="L87" s="1293"/>
      <c r="M87" s="1293"/>
      <c r="N87" s="1293"/>
      <c r="O87" s="1293"/>
      <c r="P87" s="96"/>
      <c r="R87" s="219"/>
      <c r="X87" s="212"/>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c r="HA87" s="96"/>
      <c r="HB87" s="96"/>
      <c r="HC87" s="96"/>
      <c r="HD87" s="96"/>
      <c r="HE87" s="96"/>
      <c r="HF87" s="96"/>
      <c r="HG87" s="96"/>
      <c r="HH87" s="96"/>
      <c r="HI87" s="96"/>
      <c r="HJ87" s="96"/>
      <c r="HK87" s="96"/>
      <c r="HL87" s="96"/>
      <c r="HM87" s="96"/>
      <c r="HN87" s="96"/>
      <c r="HO87" s="96"/>
      <c r="HP87" s="96"/>
      <c r="HQ87" s="96"/>
      <c r="HR87" s="96"/>
      <c r="HS87" s="96"/>
      <c r="HT87" s="96"/>
      <c r="HU87" s="96"/>
      <c r="HV87" s="96"/>
      <c r="HW87" s="96"/>
      <c r="HX87" s="96"/>
      <c r="HY87" s="96"/>
      <c r="HZ87" s="96"/>
      <c r="IA87" s="96"/>
      <c r="IB87" s="96"/>
      <c r="IC87" s="96"/>
      <c r="ID87" s="96"/>
      <c r="IE87" s="96"/>
      <c r="IF87" s="96"/>
      <c r="IG87" s="96"/>
      <c r="IH87" s="96"/>
      <c r="II87" s="96"/>
      <c r="IJ87" s="96"/>
      <c r="IK87" s="96"/>
      <c r="IL87" s="96"/>
      <c r="IM87" s="96"/>
      <c r="IN87" s="96"/>
      <c r="IO87" s="96"/>
      <c r="IP87" s="96"/>
      <c r="IQ87" s="96"/>
      <c r="IR87" s="96"/>
      <c r="IS87" s="96"/>
      <c r="IT87" s="96"/>
      <c r="IU87" s="96"/>
      <c r="IV87" s="96"/>
      <c r="IW87" s="96"/>
    </row>
    <row r="88" spans="2:257" s="195" customFormat="1" ht="20.100000000000001" customHeight="1">
      <c r="B88" s="214"/>
      <c r="C88" s="1283"/>
      <c r="D88" s="1293"/>
      <c r="E88" s="1293"/>
      <c r="F88" s="1293"/>
      <c r="G88" s="1293"/>
      <c r="H88" s="1293"/>
      <c r="I88" s="1293"/>
      <c r="J88" s="1293"/>
      <c r="K88" s="1293"/>
      <c r="L88" s="1293"/>
      <c r="M88" s="1293"/>
      <c r="N88" s="1293"/>
      <c r="O88" s="1293"/>
      <c r="P88" s="96"/>
      <c r="R88" s="219"/>
      <c r="X88" s="212"/>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6"/>
      <c r="FT88" s="96"/>
      <c r="FU88" s="96"/>
      <c r="FV88" s="96"/>
      <c r="FW88" s="96"/>
      <c r="FX88" s="96"/>
      <c r="FY88" s="96"/>
      <c r="FZ88" s="96"/>
      <c r="GA88" s="96"/>
      <c r="GB88" s="96"/>
      <c r="GC88" s="96"/>
      <c r="GD88" s="96"/>
      <c r="GE88" s="96"/>
      <c r="GF88" s="96"/>
      <c r="GG88" s="96"/>
      <c r="GH88" s="96"/>
      <c r="GI88" s="96"/>
      <c r="GJ88" s="96"/>
      <c r="GK88" s="96"/>
      <c r="GL88" s="96"/>
      <c r="GM88" s="96"/>
      <c r="GN88" s="96"/>
      <c r="GO88" s="96"/>
      <c r="GP88" s="96"/>
      <c r="GQ88" s="96"/>
      <c r="GR88" s="96"/>
      <c r="GS88" s="96"/>
      <c r="GT88" s="96"/>
      <c r="GU88" s="96"/>
      <c r="GV88" s="96"/>
      <c r="GW88" s="96"/>
      <c r="GX88" s="96"/>
      <c r="GY88" s="96"/>
      <c r="GZ88" s="96"/>
      <c r="HA88" s="96"/>
      <c r="HB88" s="96"/>
      <c r="HC88" s="96"/>
      <c r="HD88" s="96"/>
      <c r="HE88" s="96"/>
      <c r="HF88" s="96"/>
      <c r="HG88" s="96"/>
      <c r="HH88" s="96"/>
      <c r="HI88" s="96"/>
      <c r="HJ88" s="96"/>
      <c r="HK88" s="96"/>
      <c r="HL88" s="96"/>
      <c r="HM88" s="96"/>
      <c r="HN88" s="96"/>
      <c r="HO88" s="96"/>
      <c r="HP88" s="96"/>
      <c r="HQ88" s="96"/>
      <c r="HR88" s="96"/>
      <c r="HS88" s="96"/>
      <c r="HT88" s="96"/>
      <c r="HU88" s="96"/>
      <c r="HV88" s="96"/>
      <c r="HW88" s="96"/>
      <c r="HX88" s="96"/>
      <c r="HY88" s="96"/>
      <c r="HZ88" s="96"/>
      <c r="IA88" s="96"/>
      <c r="IB88" s="96"/>
      <c r="IC88" s="96"/>
      <c r="ID88" s="96"/>
      <c r="IE88" s="96"/>
      <c r="IF88" s="96"/>
      <c r="IG88" s="96"/>
      <c r="IH88" s="96"/>
      <c r="II88" s="96"/>
      <c r="IJ88" s="96"/>
      <c r="IK88" s="96"/>
      <c r="IL88" s="96"/>
      <c r="IM88" s="96"/>
      <c r="IN88" s="96"/>
      <c r="IO88" s="96"/>
      <c r="IP88" s="96"/>
      <c r="IQ88" s="96"/>
      <c r="IR88" s="96"/>
      <c r="IS88" s="96"/>
      <c r="IT88" s="96"/>
      <c r="IU88" s="96"/>
      <c r="IV88" s="96"/>
      <c r="IW88" s="96"/>
    </row>
    <row r="89" spans="2:257" s="195" customFormat="1" ht="20.100000000000001" customHeight="1">
      <c r="B89" s="214"/>
      <c r="C89" s="1283"/>
      <c r="D89" s="1284"/>
      <c r="E89" s="1284"/>
      <c r="F89" s="1284"/>
      <c r="G89" s="1284"/>
      <c r="H89" s="1284"/>
      <c r="I89" s="1284"/>
      <c r="J89" s="1284"/>
      <c r="K89" s="1284"/>
      <c r="L89" s="1284"/>
      <c r="M89" s="1284"/>
      <c r="N89" s="1284"/>
      <c r="O89" s="1284"/>
      <c r="P89" s="96"/>
      <c r="R89" s="219"/>
      <c r="X89" s="212"/>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c r="HA89" s="96"/>
      <c r="HB89" s="96"/>
      <c r="HC89" s="96"/>
      <c r="HD89" s="96"/>
      <c r="HE89" s="96"/>
      <c r="HF89" s="96"/>
      <c r="HG89" s="96"/>
      <c r="HH89" s="96"/>
      <c r="HI89" s="96"/>
      <c r="HJ89" s="96"/>
      <c r="HK89" s="96"/>
      <c r="HL89" s="96"/>
      <c r="HM89" s="96"/>
      <c r="HN89" s="96"/>
      <c r="HO89" s="96"/>
      <c r="HP89" s="96"/>
      <c r="HQ89" s="96"/>
      <c r="HR89" s="96"/>
      <c r="HS89" s="96"/>
      <c r="HT89" s="96"/>
      <c r="HU89" s="96"/>
      <c r="HV89" s="96"/>
      <c r="HW89" s="96"/>
      <c r="HX89" s="96"/>
      <c r="HY89" s="96"/>
      <c r="HZ89" s="96"/>
      <c r="IA89" s="96"/>
      <c r="IB89" s="96"/>
      <c r="IC89" s="96"/>
      <c r="ID89" s="96"/>
      <c r="IE89" s="96"/>
      <c r="IF89" s="96"/>
      <c r="IG89" s="96"/>
      <c r="IH89" s="96"/>
      <c r="II89" s="96"/>
      <c r="IJ89" s="96"/>
      <c r="IK89" s="96"/>
      <c r="IL89" s="96"/>
      <c r="IM89" s="96"/>
      <c r="IN89" s="96"/>
      <c r="IO89" s="96"/>
      <c r="IP89" s="96"/>
      <c r="IQ89" s="96"/>
      <c r="IR89" s="96"/>
      <c r="IS89" s="96"/>
      <c r="IT89" s="96"/>
      <c r="IU89" s="96"/>
      <c r="IV89" s="96"/>
      <c r="IW89" s="96"/>
    </row>
    <row r="90" spans="2:257" s="195" customFormat="1" ht="20.100000000000001" customHeight="1">
      <c r="B90" s="214"/>
      <c r="C90" s="1275" t="s">
        <v>1305</v>
      </c>
      <c r="D90" s="1284"/>
      <c r="E90" s="1284"/>
      <c r="F90" s="1284"/>
      <c r="G90" s="1284"/>
      <c r="H90" s="1284"/>
      <c r="I90" s="1284"/>
      <c r="J90" s="1284"/>
      <c r="K90" s="1284"/>
      <c r="L90" s="1284"/>
      <c r="M90" s="1284"/>
      <c r="N90" s="1284"/>
      <c r="O90" s="1284"/>
      <c r="P90" s="96"/>
      <c r="R90" s="219"/>
      <c r="X90" s="212"/>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6"/>
      <c r="FT90" s="96"/>
      <c r="FU90" s="96"/>
      <c r="FV90" s="96"/>
      <c r="FW90" s="96"/>
      <c r="FX90" s="96"/>
      <c r="FY90" s="96"/>
      <c r="FZ90" s="96"/>
      <c r="GA90" s="96"/>
      <c r="GB90" s="96"/>
      <c r="GC90" s="96"/>
      <c r="GD90" s="96"/>
      <c r="GE90" s="96"/>
      <c r="GF90" s="96"/>
      <c r="GG90" s="96"/>
      <c r="GH90" s="96"/>
      <c r="GI90" s="96"/>
      <c r="GJ90" s="96"/>
      <c r="GK90" s="96"/>
      <c r="GL90" s="96"/>
      <c r="GM90" s="96"/>
      <c r="GN90" s="96"/>
      <c r="GO90" s="96"/>
      <c r="GP90" s="96"/>
      <c r="GQ90" s="96"/>
      <c r="GR90" s="96"/>
      <c r="GS90" s="96"/>
      <c r="GT90" s="96"/>
      <c r="GU90" s="96"/>
      <c r="GV90" s="96"/>
      <c r="GW90" s="96"/>
      <c r="GX90" s="96"/>
      <c r="GY90" s="96"/>
      <c r="GZ90" s="96"/>
      <c r="HA90" s="96"/>
      <c r="HB90" s="96"/>
      <c r="HC90" s="96"/>
      <c r="HD90" s="96"/>
      <c r="HE90" s="96"/>
      <c r="HF90" s="96"/>
      <c r="HG90" s="96"/>
      <c r="HH90" s="96"/>
      <c r="HI90" s="96"/>
      <c r="HJ90" s="96"/>
      <c r="HK90" s="96"/>
      <c r="HL90" s="96"/>
      <c r="HM90" s="96"/>
      <c r="HN90" s="96"/>
      <c r="HO90" s="96"/>
      <c r="HP90" s="96"/>
      <c r="HQ90" s="96"/>
      <c r="HR90" s="96"/>
      <c r="HS90" s="96"/>
      <c r="HT90" s="96"/>
      <c r="HU90" s="96"/>
      <c r="HV90" s="96"/>
      <c r="HW90" s="96"/>
      <c r="HX90" s="96"/>
      <c r="HY90" s="96"/>
      <c r="HZ90" s="96"/>
      <c r="IA90" s="96"/>
      <c r="IB90" s="96"/>
      <c r="IC90" s="96"/>
      <c r="ID90" s="96"/>
      <c r="IE90" s="96"/>
      <c r="IF90" s="96"/>
      <c r="IG90" s="96"/>
      <c r="IH90" s="96"/>
      <c r="II90" s="96"/>
      <c r="IJ90" s="96"/>
      <c r="IK90" s="96"/>
      <c r="IL90" s="96"/>
      <c r="IM90" s="96"/>
      <c r="IN90" s="96"/>
      <c r="IO90" s="96"/>
      <c r="IP90" s="96"/>
      <c r="IQ90" s="96"/>
      <c r="IR90" s="96"/>
      <c r="IS90" s="96"/>
      <c r="IT90" s="96"/>
      <c r="IU90" s="96"/>
      <c r="IV90" s="96"/>
      <c r="IW90" s="96"/>
    </row>
    <row r="91" spans="2:257" s="195" customFormat="1" ht="20.100000000000001" customHeight="1">
      <c r="B91" s="214"/>
      <c r="C91" s="1283"/>
      <c r="D91" s="1286" t="s">
        <v>1306</v>
      </c>
      <c r="E91" s="1285"/>
      <c r="F91" s="1285"/>
      <c r="G91" s="1285"/>
      <c r="H91" s="1285"/>
      <c r="I91" s="1285"/>
      <c r="J91" s="1285"/>
      <c r="K91" s="1285"/>
      <c r="L91" s="1285"/>
      <c r="M91" s="1285"/>
      <c r="N91" s="1285"/>
      <c r="O91" s="1285"/>
      <c r="P91" s="96"/>
      <c r="R91" s="219"/>
      <c r="X91" s="212"/>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c r="HA91" s="96"/>
      <c r="HB91" s="96"/>
      <c r="HC91" s="96"/>
      <c r="HD91" s="96"/>
      <c r="HE91" s="96"/>
      <c r="HF91" s="96"/>
      <c r="HG91" s="96"/>
      <c r="HH91" s="96"/>
      <c r="HI91" s="96"/>
      <c r="HJ91" s="96"/>
      <c r="HK91" s="96"/>
      <c r="HL91" s="96"/>
      <c r="HM91" s="96"/>
      <c r="HN91" s="96"/>
      <c r="HO91" s="96"/>
      <c r="HP91" s="96"/>
      <c r="HQ91" s="96"/>
      <c r="HR91" s="96"/>
      <c r="HS91" s="96"/>
      <c r="HT91" s="96"/>
      <c r="HU91" s="96"/>
      <c r="HV91" s="96"/>
      <c r="HW91" s="96"/>
      <c r="HX91" s="96"/>
      <c r="HY91" s="96"/>
      <c r="HZ91" s="96"/>
      <c r="IA91" s="96"/>
      <c r="IB91" s="96"/>
      <c r="IC91" s="96"/>
      <c r="ID91" s="96"/>
      <c r="IE91" s="96"/>
      <c r="IF91" s="96"/>
      <c r="IG91" s="96"/>
      <c r="IH91" s="96"/>
      <c r="II91" s="96"/>
      <c r="IJ91" s="96"/>
      <c r="IK91" s="96"/>
      <c r="IL91" s="96"/>
      <c r="IM91" s="96"/>
      <c r="IN91" s="96"/>
      <c r="IO91" s="96"/>
      <c r="IP91" s="96"/>
      <c r="IQ91" s="96"/>
      <c r="IR91" s="96"/>
      <c r="IS91" s="96"/>
      <c r="IT91" s="96"/>
      <c r="IU91" s="96"/>
      <c r="IV91" s="96"/>
      <c r="IW91" s="96"/>
    </row>
    <row r="92" spans="2:257" s="195" customFormat="1" ht="20.100000000000001" customHeight="1">
      <c r="B92" s="214"/>
      <c r="C92" s="1283"/>
      <c r="D92" s="1294" t="s">
        <v>30</v>
      </c>
      <c r="E92" s="1294"/>
      <c r="F92" s="1294"/>
      <c r="G92" s="1294"/>
      <c r="H92" s="1294"/>
      <c r="I92" s="1294"/>
      <c r="J92" s="1294"/>
      <c r="K92" s="1294"/>
      <c r="L92" s="1294"/>
      <c r="M92" s="1294"/>
      <c r="N92" s="1294"/>
      <c r="O92" s="1294"/>
      <c r="P92" s="96"/>
      <c r="R92" s="219"/>
      <c r="X92" s="212"/>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c r="DY92" s="96"/>
      <c r="DZ92" s="96"/>
      <c r="EA92" s="96"/>
      <c r="EB92" s="96"/>
      <c r="EC92" s="96"/>
      <c r="ED92" s="96"/>
      <c r="EE92" s="96"/>
      <c r="EF92" s="96"/>
      <c r="EG92" s="96"/>
      <c r="EH92" s="96"/>
      <c r="EI92" s="96"/>
      <c r="EJ92" s="96"/>
      <c r="EK92" s="96"/>
      <c r="EL92" s="96"/>
      <c r="EM92" s="96"/>
      <c r="EN92" s="96"/>
      <c r="EO92" s="96"/>
      <c r="EP92" s="96"/>
      <c r="EQ92" s="96"/>
      <c r="ER92" s="96"/>
      <c r="ES92" s="96"/>
      <c r="ET92" s="96"/>
      <c r="EU92" s="96"/>
      <c r="EV92" s="96"/>
      <c r="EW92" s="96"/>
      <c r="EX92" s="96"/>
      <c r="EY92" s="96"/>
      <c r="EZ92" s="96"/>
      <c r="FA92" s="96"/>
      <c r="FB92" s="96"/>
      <c r="FC92" s="96"/>
      <c r="FD92" s="96"/>
      <c r="FE92" s="96"/>
      <c r="FF92" s="96"/>
      <c r="FG92" s="96"/>
      <c r="FH92" s="96"/>
      <c r="FI92" s="96"/>
      <c r="FJ92" s="96"/>
      <c r="FK92" s="96"/>
      <c r="FL92" s="96"/>
      <c r="FM92" s="96"/>
      <c r="FN92" s="96"/>
      <c r="FO92" s="96"/>
      <c r="FP92" s="96"/>
      <c r="FQ92" s="96"/>
      <c r="FR92" s="96"/>
      <c r="FS92" s="96"/>
      <c r="FT92" s="96"/>
      <c r="FU92" s="96"/>
      <c r="FV92" s="96"/>
      <c r="FW92" s="96"/>
      <c r="FX92" s="96"/>
      <c r="FY92" s="96"/>
      <c r="FZ92" s="96"/>
      <c r="GA92" s="96"/>
      <c r="GB92" s="96"/>
      <c r="GC92" s="96"/>
      <c r="GD92" s="96"/>
      <c r="GE92" s="96"/>
      <c r="GF92" s="96"/>
      <c r="GG92" s="96"/>
      <c r="GH92" s="96"/>
      <c r="GI92" s="96"/>
      <c r="GJ92" s="96"/>
      <c r="GK92" s="96"/>
      <c r="GL92" s="96"/>
      <c r="GM92" s="96"/>
      <c r="GN92" s="96"/>
      <c r="GO92" s="96"/>
      <c r="GP92" s="96"/>
      <c r="GQ92" s="96"/>
      <c r="GR92" s="96"/>
      <c r="GS92" s="96"/>
      <c r="GT92" s="96"/>
      <c r="GU92" s="96"/>
      <c r="GV92" s="96"/>
      <c r="GW92" s="96"/>
      <c r="GX92" s="96"/>
      <c r="GY92" s="96"/>
      <c r="GZ92" s="96"/>
      <c r="HA92" s="96"/>
      <c r="HB92" s="96"/>
      <c r="HC92" s="96"/>
      <c r="HD92" s="96"/>
      <c r="HE92" s="96"/>
      <c r="HF92" s="96"/>
      <c r="HG92" s="96"/>
      <c r="HH92" s="96"/>
      <c r="HI92" s="96"/>
      <c r="HJ92" s="96"/>
      <c r="HK92" s="96"/>
      <c r="HL92" s="96"/>
      <c r="HM92" s="96"/>
      <c r="HN92" s="96"/>
      <c r="HO92" s="96"/>
      <c r="HP92" s="96"/>
      <c r="HQ92" s="96"/>
      <c r="HR92" s="96"/>
      <c r="HS92" s="96"/>
      <c r="HT92" s="96"/>
      <c r="HU92" s="96"/>
      <c r="HV92" s="96"/>
      <c r="HW92" s="96"/>
      <c r="HX92" s="96"/>
      <c r="HY92" s="96"/>
      <c r="HZ92" s="96"/>
      <c r="IA92" s="96"/>
      <c r="IB92" s="96"/>
      <c r="IC92" s="96"/>
      <c r="ID92" s="96"/>
      <c r="IE92" s="96"/>
      <c r="IF92" s="96"/>
      <c r="IG92" s="96"/>
      <c r="IH92" s="96"/>
      <c r="II92" s="96"/>
      <c r="IJ92" s="96"/>
      <c r="IK92" s="96"/>
      <c r="IL92" s="96"/>
      <c r="IM92" s="96"/>
      <c r="IN92" s="96"/>
      <c r="IO92" s="96"/>
      <c r="IP92" s="96"/>
      <c r="IQ92" s="96"/>
      <c r="IR92" s="96"/>
      <c r="IS92" s="96"/>
      <c r="IT92" s="96"/>
      <c r="IU92" s="96"/>
      <c r="IV92" s="96"/>
      <c r="IW92" s="96"/>
    </row>
    <row r="93" spans="2:257" s="195" customFormat="1" ht="20.100000000000001" customHeight="1">
      <c r="B93" s="214"/>
      <c r="C93" s="1283"/>
      <c r="D93" s="1294"/>
      <c r="E93" s="1294"/>
      <c r="F93" s="1294"/>
      <c r="G93" s="1294"/>
      <c r="H93" s="1294"/>
      <c r="I93" s="1294"/>
      <c r="J93" s="1294"/>
      <c r="K93" s="1294"/>
      <c r="L93" s="1294"/>
      <c r="M93" s="1294"/>
      <c r="N93" s="1294"/>
      <c r="O93" s="1294"/>
      <c r="P93" s="96"/>
      <c r="R93" s="219"/>
      <c r="X93" s="212"/>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c r="HA93" s="96"/>
      <c r="HB93" s="96"/>
      <c r="HC93" s="96"/>
      <c r="HD93" s="96"/>
      <c r="HE93" s="96"/>
      <c r="HF93" s="96"/>
      <c r="HG93" s="96"/>
      <c r="HH93" s="96"/>
      <c r="HI93" s="96"/>
      <c r="HJ93" s="96"/>
      <c r="HK93" s="96"/>
      <c r="HL93" s="96"/>
      <c r="HM93" s="96"/>
      <c r="HN93" s="96"/>
      <c r="HO93" s="96"/>
      <c r="HP93" s="96"/>
      <c r="HQ93" s="96"/>
      <c r="HR93" s="96"/>
      <c r="HS93" s="96"/>
      <c r="HT93" s="96"/>
      <c r="HU93" s="96"/>
      <c r="HV93" s="96"/>
      <c r="HW93" s="96"/>
      <c r="HX93" s="96"/>
      <c r="HY93" s="96"/>
      <c r="HZ93" s="96"/>
      <c r="IA93" s="96"/>
      <c r="IB93" s="96"/>
      <c r="IC93" s="96"/>
      <c r="ID93" s="96"/>
      <c r="IE93" s="96"/>
      <c r="IF93" s="96"/>
      <c r="IG93" s="96"/>
      <c r="IH93" s="96"/>
      <c r="II93" s="96"/>
      <c r="IJ93" s="96"/>
      <c r="IK93" s="96"/>
      <c r="IL93" s="96"/>
      <c r="IM93" s="96"/>
      <c r="IN93" s="96"/>
      <c r="IO93" s="96"/>
      <c r="IP93" s="96"/>
      <c r="IQ93" s="96"/>
      <c r="IR93" s="96"/>
      <c r="IS93" s="96"/>
      <c r="IT93" s="96"/>
      <c r="IU93" s="96"/>
      <c r="IV93" s="96"/>
      <c r="IW93" s="96"/>
    </row>
    <row r="94" spans="2:257" s="195" customFormat="1" ht="20.100000000000001" customHeight="1">
      <c r="B94" s="214"/>
      <c r="C94" s="1283"/>
      <c r="D94" s="1294"/>
      <c r="E94" s="1294"/>
      <c r="F94" s="1294"/>
      <c r="G94" s="1294"/>
      <c r="H94" s="1294"/>
      <c r="I94" s="1294"/>
      <c r="J94" s="1294"/>
      <c r="K94" s="1294"/>
      <c r="L94" s="1294"/>
      <c r="M94" s="1294"/>
      <c r="N94" s="1294"/>
      <c r="O94" s="1294"/>
      <c r="P94" s="96"/>
      <c r="R94" s="219"/>
      <c r="X94" s="212"/>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6"/>
      <c r="FT94" s="96"/>
      <c r="FU94" s="96"/>
      <c r="FV94" s="96"/>
      <c r="FW94" s="96"/>
      <c r="FX94" s="96"/>
      <c r="FY94" s="96"/>
      <c r="FZ94" s="96"/>
      <c r="GA94" s="96"/>
      <c r="GB94" s="96"/>
      <c r="GC94" s="96"/>
      <c r="GD94" s="96"/>
      <c r="GE94" s="96"/>
      <c r="GF94" s="96"/>
      <c r="GG94" s="96"/>
      <c r="GH94" s="96"/>
      <c r="GI94" s="96"/>
      <c r="GJ94" s="96"/>
      <c r="GK94" s="96"/>
      <c r="GL94" s="96"/>
      <c r="GM94" s="96"/>
      <c r="GN94" s="96"/>
      <c r="GO94" s="96"/>
      <c r="GP94" s="96"/>
      <c r="GQ94" s="96"/>
      <c r="GR94" s="96"/>
      <c r="GS94" s="96"/>
      <c r="GT94" s="96"/>
      <c r="GU94" s="96"/>
      <c r="GV94" s="96"/>
      <c r="GW94" s="96"/>
      <c r="GX94" s="96"/>
      <c r="GY94" s="96"/>
      <c r="GZ94" s="96"/>
      <c r="HA94" s="96"/>
      <c r="HB94" s="96"/>
      <c r="HC94" s="96"/>
      <c r="HD94" s="96"/>
      <c r="HE94" s="96"/>
      <c r="HF94" s="96"/>
      <c r="HG94" s="96"/>
      <c r="HH94" s="96"/>
      <c r="HI94" s="96"/>
      <c r="HJ94" s="96"/>
      <c r="HK94" s="96"/>
      <c r="HL94" s="96"/>
      <c r="HM94" s="96"/>
      <c r="HN94" s="96"/>
      <c r="HO94" s="96"/>
      <c r="HP94" s="96"/>
      <c r="HQ94" s="96"/>
      <c r="HR94" s="96"/>
      <c r="HS94" s="96"/>
      <c r="HT94" s="96"/>
      <c r="HU94" s="96"/>
      <c r="HV94" s="96"/>
      <c r="HW94" s="96"/>
      <c r="HX94" s="96"/>
      <c r="HY94" s="96"/>
      <c r="HZ94" s="96"/>
      <c r="IA94" s="96"/>
      <c r="IB94" s="96"/>
      <c r="IC94" s="96"/>
      <c r="ID94" s="96"/>
      <c r="IE94" s="96"/>
      <c r="IF94" s="96"/>
      <c r="IG94" s="96"/>
      <c r="IH94" s="96"/>
      <c r="II94" s="96"/>
      <c r="IJ94" s="96"/>
      <c r="IK94" s="96"/>
      <c r="IL94" s="96"/>
      <c r="IM94" s="96"/>
      <c r="IN94" s="96"/>
      <c r="IO94" s="96"/>
      <c r="IP94" s="96"/>
      <c r="IQ94" s="96"/>
      <c r="IR94" s="96"/>
      <c r="IS94" s="96"/>
      <c r="IT94" s="96"/>
      <c r="IU94" s="96"/>
      <c r="IV94" s="96"/>
      <c r="IW94" s="96"/>
    </row>
    <row r="95" spans="2:257" s="195" customFormat="1" ht="20.100000000000001" customHeight="1">
      <c r="B95" s="214"/>
      <c r="C95" s="1268"/>
      <c r="D95" s="1286" t="s">
        <v>1307</v>
      </c>
      <c r="E95" s="1285"/>
      <c r="F95" s="1285"/>
      <c r="G95" s="1285"/>
      <c r="H95" s="1285"/>
      <c r="I95" s="1285"/>
      <c r="J95" s="1285"/>
      <c r="K95" s="1285"/>
      <c r="L95" s="1285"/>
      <c r="M95" s="1285"/>
      <c r="N95" s="1285"/>
      <c r="O95" s="1285"/>
      <c r="P95" s="96"/>
      <c r="R95" s="219"/>
      <c r="X95" s="212"/>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c r="HA95" s="96"/>
      <c r="HB95" s="96"/>
      <c r="HC95" s="96"/>
      <c r="HD95" s="96"/>
      <c r="HE95" s="96"/>
      <c r="HF95" s="96"/>
      <c r="HG95" s="96"/>
      <c r="HH95" s="96"/>
      <c r="HI95" s="96"/>
      <c r="HJ95" s="96"/>
      <c r="HK95" s="96"/>
      <c r="HL95" s="96"/>
      <c r="HM95" s="96"/>
      <c r="HN95" s="96"/>
      <c r="HO95" s="96"/>
      <c r="HP95" s="96"/>
      <c r="HQ95" s="96"/>
      <c r="HR95" s="96"/>
      <c r="HS95" s="96"/>
      <c r="HT95" s="96"/>
      <c r="HU95" s="96"/>
      <c r="HV95" s="96"/>
      <c r="HW95" s="96"/>
      <c r="HX95" s="96"/>
      <c r="HY95" s="96"/>
      <c r="HZ95" s="96"/>
      <c r="IA95" s="96"/>
      <c r="IB95" s="96"/>
      <c r="IC95" s="96"/>
      <c r="ID95" s="96"/>
      <c r="IE95" s="96"/>
      <c r="IF95" s="96"/>
      <c r="IG95" s="96"/>
      <c r="IH95" s="96"/>
      <c r="II95" s="96"/>
      <c r="IJ95" s="96"/>
      <c r="IK95" s="96"/>
      <c r="IL95" s="96"/>
      <c r="IM95" s="96"/>
      <c r="IN95" s="96"/>
      <c r="IO95" s="96"/>
      <c r="IP95" s="96"/>
      <c r="IQ95" s="96"/>
      <c r="IR95" s="96"/>
      <c r="IS95" s="96"/>
      <c r="IT95" s="96"/>
      <c r="IU95" s="96"/>
      <c r="IV95" s="96"/>
      <c r="IW95" s="96"/>
    </row>
    <row r="96" spans="2:257" s="195" customFormat="1" ht="20.100000000000001" customHeight="1">
      <c r="B96" s="214"/>
      <c r="C96" s="1283"/>
      <c r="D96" s="1294" t="s">
        <v>30</v>
      </c>
      <c r="E96" s="1294"/>
      <c r="F96" s="1294"/>
      <c r="G96" s="1294"/>
      <c r="H96" s="1294"/>
      <c r="I96" s="1294"/>
      <c r="J96" s="1294"/>
      <c r="K96" s="1294"/>
      <c r="L96" s="1294"/>
      <c r="M96" s="1294"/>
      <c r="N96" s="1294"/>
      <c r="O96" s="1294"/>
      <c r="P96" s="96"/>
      <c r="R96" s="219"/>
      <c r="X96" s="212"/>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c r="FG96" s="96"/>
      <c r="FH96" s="96"/>
      <c r="FI96" s="96"/>
      <c r="FJ96" s="96"/>
      <c r="FK96" s="96"/>
      <c r="FL96" s="96"/>
      <c r="FM96" s="96"/>
      <c r="FN96" s="96"/>
      <c r="FO96" s="96"/>
      <c r="FP96" s="96"/>
      <c r="FQ96" s="96"/>
      <c r="FR96" s="96"/>
      <c r="FS96" s="96"/>
      <c r="FT96" s="96"/>
      <c r="FU96" s="96"/>
      <c r="FV96" s="96"/>
      <c r="FW96" s="96"/>
      <c r="FX96" s="96"/>
      <c r="FY96" s="96"/>
      <c r="FZ96" s="96"/>
      <c r="GA96" s="96"/>
      <c r="GB96" s="96"/>
      <c r="GC96" s="96"/>
      <c r="GD96" s="96"/>
      <c r="GE96" s="96"/>
      <c r="GF96" s="96"/>
      <c r="GG96" s="96"/>
      <c r="GH96" s="96"/>
      <c r="GI96" s="96"/>
      <c r="GJ96" s="96"/>
      <c r="GK96" s="96"/>
      <c r="GL96" s="96"/>
      <c r="GM96" s="96"/>
      <c r="GN96" s="96"/>
      <c r="GO96" s="96"/>
      <c r="GP96" s="96"/>
      <c r="GQ96" s="96"/>
      <c r="GR96" s="96"/>
      <c r="GS96" s="96"/>
      <c r="GT96" s="96"/>
      <c r="GU96" s="96"/>
      <c r="GV96" s="96"/>
      <c r="GW96" s="96"/>
      <c r="GX96" s="96"/>
      <c r="GY96" s="96"/>
      <c r="GZ96" s="96"/>
      <c r="HA96" s="96"/>
      <c r="HB96" s="96"/>
      <c r="HC96" s="96"/>
      <c r="HD96" s="96"/>
      <c r="HE96" s="96"/>
      <c r="HF96" s="96"/>
      <c r="HG96" s="96"/>
      <c r="HH96" s="96"/>
      <c r="HI96" s="96"/>
      <c r="HJ96" s="96"/>
      <c r="HK96" s="96"/>
      <c r="HL96" s="96"/>
      <c r="HM96" s="96"/>
      <c r="HN96" s="96"/>
      <c r="HO96" s="96"/>
      <c r="HP96" s="96"/>
      <c r="HQ96" s="96"/>
      <c r="HR96" s="96"/>
      <c r="HS96" s="96"/>
      <c r="HT96" s="96"/>
      <c r="HU96" s="96"/>
      <c r="HV96" s="96"/>
      <c r="HW96" s="96"/>
      <c r="HX96" s="96"/>
      <c r="HY96" s="96"/>
      <c r="HZ96" s="96"/>
      <c r="IA96" s="96"/>
      <c r="IB96" s="96"/>
      <c r="IC96" s="96"/>
      <c r="ID96" s="96"/>
      <c r="IE96" s="96"/>
      <c r="IF96" s="96"/>
      <c r="IG96" s="96"/>
      <c r="IH96" s="96"/>
      <c r="II96" s="96"/>
      <c r="IJ96" s="96"/>
      <c r="IK96" s="96"/>
      <c r="IL96" s="96"/>
      <c r="IM96" s="96"/>
      <c r="IN96" s="96"/>
      <c r="IO96" s="96"/>
      <c r="IP96" s="96"/>
      <c r="IQ96" s="96"/>
      <c r="IR96" s="96"/>
      <c r="IS96" s="96"/>
      <c r="IT96" s="96"/>
      <c r="IU96" s="96"/>
      <c r="IV96" s="96"/>
      <c r="IW96" s="96"/>
    </row>
    <row r="97" spans="2:257" s="195" customFormat="1" ht="20.100000000000001" customHeight="1">
      <c r="B97" s="214"/>
      <c r="C97" s="1283"/>
      <c r="D97" s="1294"/>
      <c r="E97" s="1294"/>
      <c r="F97" s="1294"/>
      <c r="G97" s="1294"/>
      <c r="H97" s="1294"/>
      <c r="I97" s="1294"/>
      <c r="J97" s="1294"/>
      <c r="K97" s="1294"/>
      <c r="L97" s="1294"/>
      <c r="M97" s="1294"/>
      <c r="N97" s="1294"/>
      <c r="O97" s="1294"/>
      <c r="P97" s="96"/>
      <c r="R97" s="219"/>
      <c r="X97" s="212"/>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6"/>
      <c r="FT97" s="96"/>
      <c r="FU97" s="96"/>
      <c r="FV97" s="96"/>
      <c r="FW97" s="96"/>
      <c r="FX97" s="96"/>
      <c r="FY97" s="96"/>
      <c r="FZ97" s="96"/>
      <c r="GA97" s="96"/>
      <c r="GB97" s="96"/>
      <c r="GC97" s="96"/>
      <c r="GD97" s="96"/>
      <c r="GE97" s="96"/>
      <c r="GF97" s="96"/>
      <c r="GG97" s="96"/>
      <c r="GH97" s="96"/>
      <c r="GI97" s="96"/>
      <c r="GJ97" s="96"/>
      <c r="GK97" s="96"/>
      <c r="GL97" s="96"/>
      <c r="GM97" s="96"/>
      <c r="GN97" s="96"/>
      <c r="GO97" s="96"/>
      <c r="GP97" s="96"/>
      <c r="GQ97" s="96"/>
      <c r="GR97" s="96"/>
      <c r="GS97" s="96"/>
      <c r="GT97" s="96"/>
      <c r="GU97" s="96"/>
      <c r="GV97" s="96"/>
      <c r="GW97" s="96"/>
      <c r="GX97" s="96"/>
      <c r="GY97" s="96"/>
      <c r="GZ97" s="96"/>
      <c r="HA97" s="96"/>
      <c r="HB97" s="96"/>
      <c r="HC97" s="96"/>
      <c r="HD97" s="96"/>
      <c r="HE97" s="96"/>
      <c r="HF97" s="96"/>
      <c r="HG97" s="96"/>
      <c r="HH97" s="96"/>
      <c r="HI97" s="96"/>
      <c r="HJ97" s="96"/>
      <c r="HK97" s="96"/>
      <c r="HL97" s="96"/>
      <c r="HM97" s="96"/>
      <c r="HN97" s="96"/>
      <c r="HO97" s="96"/>
      <c r="HP97" s="96"/>
      <c r="HQ97" s="96"/>
      <c r="HR97" s="96"/>
      <c r="HS97" s="96"/>
      <c r="HT97" s="96"/>
      <c r="HU97" s="96"/>
      <c r="HV97" s="96"/>
      <c r="HW97" s="96"/>
      <c r="HX97" s="96"/>
      <c r="HY97" s="96"/>
      <c r="HZ97" s="96"/>
      <c r="IA97" s="96"/>
      <c r="IB97" s="96"/>
      <c r="IC97" s="96"/>
      <c r="ID97" s="96"/>
      <c r="IE97" s="96"/>
      <c r="IF97" s="96"/>
      <c r="IG97" s="96"/>
      <c r="IH97" s="96"/>
      <c r="II97" s="96"/>
      <c r="IJ97" s="96"/>
      <c r="IK97" s="96"/>
      <c r="IL97" s="96"/>
      <c r="IM97" s="96"/>
      <c r="IN97" s="96"/>
      <c r="IO97" s="96"/>
      <c r="IP97" s="96"/>
      <c r="IQ97" s="96"/>
      <c r="IR97" s="96"/>
      <c r="IS97" s="96"/>
      <c r="IT97" s="96"/>
      <c r="IU97" s="96"/>
      <c r="IV97" s="96"/>
      <c r="IW97" s="96"/>
    </row>
    <row r="98" spans="2:257" s="195" customFormat="1" ht="20.100000000000001" customHeight="1">
      <c r="B98" s="214"/>
      <c r="C98" s="1283"/>
      <c r="D98" s="1294"/>
      <c r="E98" s="1294"/>
      <c r="F98" s="1294"/>
      <c r="G98" s="1294"/>
      <c r="H98" s="1294"/>
      <c r="I98" s="1294"/>
      <c r="J98" s="1294"/>
      <c r="K98" s="1294"/>
      <c r="L98" s="1294"/>
      <c r="M98" s="1294"/>
      <c r="N98" s="1294"/>
      <c r="O98" s="1294"/>
      <c r="P98" s="96"/>
      <c r="R98" s="219"/>
      <c r="X98" s="212"/>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96"/>
      <c r="GC98" s="96"/>
      <c r="GD98" s="96"/>
      <c r="GE98" s="96"/>
      <c r="GF98" s="96"/>
      <c r="GG98" s="96"/>
      <c r="GH98" s="96"/>
      <c r="GI98" s="96"/>
      <c r="GJ98" s="96"/>
      <c r="GK98" s="96"/>
      <c r="GL98" s="96"/>
      <c r="GM98" s="96"/>
      <c r="GN98" s="96"/>
      <c r="GO98" s="96"/>
      <c r="GP98" s="96"/>
      <c r="GQ98" s="96"/>
      <c r="GR98" s="96"/>
      <c r="GS98" s="96"/>
      <c r="GT98" s="96"/>
      <c r="GU98" s="96"/>
      <c r="GV98" s="96"/>
      <c r="GW98" s="96"/>
      <c r="GX98" s="96"/>
      <c r="GY98" s="96"/>
      <c r="GZ98" s="96"/>
      <c r="HA98" s="96"/>
      <c r="HB98" s="96"/>
      <c r="HC98" s="96"/>
      <c r="HD98" s="96"/>
      <c r="HE98" s="96"/>
      <c r="HF98" s="96"/>
      <c r="HG98" s="96"/>
      <c r="HH98" s="96"/>
      <c r="HI98" s="96"/>
      <c r="HJ98" s="96"/>
      <c r="HK98" s="96"/>
      <c r="HL98" s="96"/>
      <c r="HM98" s="96"/>
      <c r="HN98" s="96"/>
      <c r="HO98" s="96"/>
      <c r="HP98" s="96"/>
      <c r="HQ98" s="96"/>
      <c r="HR98" s="96"/>
      <c r="HS98" s="96"/>
      <c r="HT98" s="96"/>
      <c r="HU98" s="96"/>
      <c r="HV98" s="96"/>
      <c r="HW98" s="96"/>
      <c r="HX98" s="96"/>
      <c r="HY98" s="96"/>
      <c r="HZ98" s="96"/>
      <c r="IA98" s="96"/>
      <c r="IB98" s="96"/>
      <c r="IC98" s="96"/>
      <c r="ID98" s="96"/>
      <c r="IE98" s="96"/>
      <c r="IF98" s="96"/>
      <c r="IG98" s="96"/>
      <c r="IH98" s="96"/>
      <c r="II98" s="96"/>
      <c r="IJ98" s="96"/>
      <c r="IK98" s="96"/>
      <c r="IL98" s="96"/>
      <c r="IM98" s="96"/>
      <c r="IN98" s="96"/>
      <c r="IO98" s="96"/>
      <c r="IP98" s="96"/>
      <c r="IQ98" s="96"/>
      <c r="IR98" s="96"/>
      <c r="IS98" s="96"/>
      <c r="IT98" s="96"/>
      <c r="IU98" s="96"/>
      <c r="IV98" s="96"/>
      <c r="IW98" s="96"/>
    </row>
    <row r="99" spans="2:257" s="195" customFormat="1" ht="20.100000000000001" customHeight="1">
      <c r="B99" s="214"/>
      <c r="C99" s="1283"/>
      <c r="D99" s="1286" t="s">
        <v>1308</v>
      </c>
      <c r="E99" s="1285"/>
      <c r="F99" s="1285"/>
      <c r="G99" s="1285"/>
      <c r="H99" s="1285"/>
      <c r="I99" s="1285"/>
      <c r="J99" s="1285"/>
      <c r="K99" s="1285"/>
      <c r="L99" s="1285"/>
      <c r="M99" s="1285"/>
      <c r="N99" s="1285"/>
      <c r="O99" s="1285"/>
      <c r="P99" s="96"/>
      <c r="R99" s="219"/>
      <c r="X99" s="212"/>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c r="GH99" s="96"/>
      <c r="GI99" s="96"/>
      <c r="GJ99" s="96"/>
      <c r="GK99" s="96"/>
      <c r="GL99" s="96"/>
      <c r="GM99" s="96"/>
      <c r="GN99" s="96"/>
      <c r="GO99" s="96"/>
      <c r="GP99" s="96"/>
      <c r="GQ99" s="96"/>
      <c r="GR99" s="96"/>
      <c r="GS99" s="96"/>
      <c r="GT99" s="96"/>
      <c r="GU99" s="96"/>
      <c r="GV99" s="96"/>
      <c r="GW99" s="96"/>
      <c r="GX99" s="96"/>
      <c r="GY99" s="96"/>
      <c r="GZ99" s="96"/>
      <c r="HA99" s="96"/>
      <c r="HB99" s="96"/>
      <c r="HC99" s="96"/>
      <c r="HD99" s="96"/>
      <c r="HE99" s="96"/>
      <c r="HF99" s="96"/>
      <c r="HG99" s="96"/>
      <c r="HH99" s="96"/>
      <c r="HI99" s="96"/>
      <c r="HJ99" s="96"/>
      <c r="HK99" s="96"/>
      <c r="HL99" s="96"/>
      <c r="HM99" s="96"/>
      <c r="HN99" s="96"/>
      <c r="HO99" s="96"/>
      <c r="HP99" s="96"/>
      <c r="HQ99" s="96"/>
      <c r="HR99" s="96"/>
      <c r="HS99" s="96"/>
      <c r="HT99" s="96"/>
      <c r="HU99" s="96"/>
      <c r="HV99" s="96"/>
      <c r="HW99" s="96"/>
      <c r="HX99" s="96"/>
      <c r="HY99" s="96"/>
      <c r="HZ99" s="96"/>
      <c r="IA99" s="96"/>
      <c r="IB99" s="96"/>
      <c r="IC99" s="96"/>
      <c r="ID99" s="96"/>
      <c r="IE99" s="96"/>
      <c r="IF99" s="96"/>
      <c r="IG99" s="96"/>
      <c r="IH99" s="96"/>
      <c r="II99" s="96"/>
      <c r="IJ99" s="96"/>
      <c r="IK99" s="96"/>
      <c r="IL99" s="96"/>
      <c r="IM99" s="96"/>
      <c r="IN99" s="96"/>
      <c r="IO99" s="96"/>
      <c r="IP99" s="96"/>
      <c r="IQ99" s="96"/>
      <c r="IR99" s="96"/>
      <c r="IS99" s="96"/>
      <c r="IT99" s="96"/>
      <c r="IU99" s="96"/>
      <c r="IV99" s="96"/>
      <c r="IW99" s="96"/>
    </row>
    <row r="100" spans="2:257" s="195" customFormat="1" ht="20.100000000000001" customHeight="1">
      <c r="B100" s="214"/>
      <c r="C100" s="1283"/>
      <c r="D100" s="1294" t="s">
        <v>30</v>
      </c>
      <c r="E100" s="1294"/>
      <c r="F100" s="1294"/>
      <c r="G100" s="1294"/>
      <c r="H100" s="1294"/>
      <c r="I100" s="1294"/>
      <c r="J100" s="1294"/>
      <c r="K100" s="1294"/>
      <c r="L100" s="1294"/>
      <c r="M100" s="1294"/>
      <c r="N100" s="1294"/>
      <c r="O100" s="1294"/>
      <c r="P100" s="96"/>
      <c r="R100" s="219"/>
      <c r="X100" s="212"/>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c r="GH100" s="96"/>
      <c r="GI100" s="96"/>
      <c r="GJ100" s="96"/>
      <c r="GK100" s="96"/>
      <c r="GL100" s="96"/>
      <c r="GM100" s="96"/>
      <c r="GN100" s="96"/>
      <c r="GO100" s="96"/>
      <c r="GP100" s="96"/>
      <c r="GQ100" s="96"/>
      <c r="GR100" s="96"/>
      <c r="GS100" s="96"/>
      <c r="GT100" s="96"/>
      <c r="GU100" s="96"/>
      <c r="GV100" s="96"/>
      <c r="GW100" s="96"/>
      <c r="GX100" s="96"/>
      <c r="GY100" s="96"/>
      <c r="GZ100" s="96"/>
      <c r="HA100" s="96"/>
      <c r="HB100" s="96"/>
      <c r="HC100" s="96"/>
      <c r="HD100" s="96"/>
      <c r="HE100" s="96"/>
      <c r="HF100" s="96"/>
      <c r="HG100" s="96"/>
      <c r="HH100" s="96"/>
      <c r="HI100" s="96"/>
      <c r="HJ100" s="96"/>
      <c r="HK100" s="96"/>
      <c r="HL100" s="96"/>
      <c r="HM100" s="96"/>
      <c r="HN100" s="96"/>
      <c r="HO100" s="96"/>
      <c r="HP100" s="96"/>
      <c r="HQ100" s="96"/>
      <c r="HR100" s="96"/>
      <c r="HS100" s="96"/>
      <c r="HT100" s="96"/>
      <c r="HU100" s="96"/>
      <c r="HV100" s="96"/>
      <c r="HW100" s="96"/>
      <c r="HX100" s="96"/>
      <c r="HY100" s="96"/>
      <c r="HZ100" s="96"/>
      <c r="IA100" s="96"/>
      <c r="IB100" s="96"/>
      <c r="IC100" s="96"/>
      <c r="ID100" s="96"/>
      <c r="IE100" s="96"/>
      <c r="IF100" s="96"/>
      <c r="IG100" s="96"/>
      <c r="IH100" s="96"/>
      <c r="II100" s="96"/>
      <c r="IJ100" s="96"/>
      <c r="IK100" s="96"/>
      <c r="IL100" s="96"/>
      <c r="IM100" s="96"/>
      <c r="IN100" s="96"/>
      <c r="IO100" s="96"/>
      <c r="IP100" s="96"/>
      <c r="IQ100" s="96"/>
      <c r="IR100" s="96"/>
      <c r="IS100" s="96"/>
      <c r="IT100" s="96"/>
      <c r="IU100" s="96"/>
      <c r="IV100" s="96"/>
      <c r="IW100" s="96"/>
    </row>
    <row r="101" spans="2:257" s="195" customFormat="1" ht="20.100000000000001" customHeight="1">
      <c r="B101" s="214"/>
      <c r="C101" s="1283"/>
      <c r="D101" s="1294"/>
      <c r="E101" s="1294"/>
      <c r="F101" s="1294"/>
      <c r="G101" s="1294"/>
      <c r="H101" s="1294"/>
      <c r="I101" s="1294"/>
      <c r="J101" s="1294"/>
      <c r="K101" s="1294"/>
      <c r="L101" s="1294"/>
      <c r="M101" s="1294"/>
      <c r="N101" s="1294"/>
      <c r="O101" s="1294"/>
      <c r="P101" s="96"/>
      <c r="R101" s="219"/>
      <c r="X101" s="212"/>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6"/>
      <c r="FT101" s="96"/>
      <c r="FU101" s="96"/>
      <c r="FV101" s="96"/>
      <c r="FW101" s="96"/>
      <c r="FX101" s="96"/>
      <c r="FY101" s="96"/>
      <c r="FZ101" s="96"/>
      <c r="GA101" s="96"/>
      <c r="GB101" s="96"/>
      <c r="GC101" s="96"/>
      <c r="GD101" s="96"/>
      <c r="GE101" s="96"/>
      <c r="GF101" s="96"/>
      <c r="GG101" s="96"/>
      <c r="GH101" s="96"/>
      <c r="GI101" s="96"/>
      <c r="GJ101" s="96"/>
      <c r="GK101" s="96"/>
      <c r="GL101" s="96"/>
      <c r="GM101" s="96"/>
      <c r="GN101" s="96"/>
      <c r="GO101" s="96"/>
      <c r="GP101" s="96"/>
      <c r="GQ101" s="96"/>
      <c r="GR101" s="96"/>
      <c r="GS101" s="96"/>
      <c r="GT101" s="96"/>
      <c r="GU101" s="96"/>
      <c r="GV101" s="96"/>
      <c r="GW101" s="96"/>
      <c r="GX101" s="96"/>
      <c r="GY101" s="96"/>
      <c r="GZ101" s="96"/>
      <c r="HA101" s="96"/>
      <c r="HB101" s="96"/>
      <c r="HC101" s="96"/>
      <c r="HD101" s="96"/>
      <c r="HE101" s="96"/>
      <c r="HF101" s="96"/>
      <c r="HG101" s="96"/>
      <c r="HH101" s="96"/>
      <c r="HI101" s="96"/>
      <c r="HJ101" s="96"/>
      <c r="HK101" s="96"/>
      <c r="HL101" s="96"/>
      <c r="HM101" s="96"/>
      <c r="HN101" s="96"/>
      <c r="HO101" s="96"/>
      <c r="HP101" s="96"/>
      <c r="HQ101" s="96"/>
      <c r="HR101" s="96"/>
      <c r="HS101" s="96"/>
      <c r="HT101" s="96"/>
      <c r="HU101" s="96"/>
      <c r="HV101" s="96"/>
      <c r="HW101" s="96"/>
      <c r="HX101" s="96"/>
      <c r="HY101" s="96"/>
      <c r="HZ101" s="96"/>
      <c r="IA101" s="96"/>
      <c r="IB101" s="96"/>
      <c r="IC101" s="96"/>
      <c r="ID101" s="96"/>
      <c r="IE101" s="96"/>
      <c r="IF101" s="96"/>
      <c r="IG101" s="96"/>
      <c r="IH101" s="96"/>
      <c r="II101" s="96"/>
      <c r="IJ101" s="96"/>
      <c r="IK101" s="96"/>
      <c r="IL101" s="96"/>
      <c r="IM101" s="96"/>
      <c r="IN101" s="96"/>
      <c r="IO101" s="96"/>
      <c r="IP101" s="96"/>
      <c r="IQ101" s="96"/>
      <c r="IR101" s="96"/>
      <c r="IS101" s="96"/>
      <c r="IT101" s="96"/>
      <c r="IU101" s="96"/>
      <c r="IV101" s="96"/>
      <c r="IW101" s="96"/>
    </row>
    <row r="102" spans="2:257" s="195" customFormat="1" ht="20.100000000000001" customHeight="1">
      <c r="B102" s="214"/>
      <c r="C102" s="1283"/>
      <c r="D102" s="1294"/>
      <c r="E102" s="1294"/>
      <c r="F102" s="1294"/>
      <c r="G102" s="1294"/>
      <c r="H102" s="1294"/>
      <c r="I102" s="1294"/>
      <c r="J102" s="1294"/>
      <c r="K102" s="1294"/>
      <c r="L102" s="1294"/>
      <c r="M102" s="1294"/>
      <c r="N102" s="1294"/>
      <c r="O102" s="1294"/>
      <c r="P102" s="96"/>
      <c r="R102" s="219"/>
      <c r="X102" s="212"/>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c r="FO102" s="96"/>
      <c r="FP102" s="96"/>
      <c r="FQ102" s="96"/>
      <c r="FR102" s="96"/>
      <c r="FS102" s="96"/>
      <c r="FT102" s="96"/>
      <c r="FU102" s="96"/>
      <c r="FV102" s="96"/>
      <c r="FW102" s="96"/>
      <c r="FX102" s="96"/>
      <c r="FY102" s="96"/>
      <c r="FZ102" s="96"/>
      <c r="GA102" s="96"/>
      <c r="GB102" s="96"/>
      <c r="GC102" s="96"/>
      <c r="GD102" s="96"/>
      <c r="GE102" s="96"/>
      <c r="GF102" s="96"/>
      <c r="GG102" s="96"/>
      <c r="GH102" s="96"/>
      <c r="GI102" s="96"/>
      <c r="GJ102" s="96"/>
      <c r="GK102" s="96"/>
      <c r="GL102" s="96"/>
      <c r="GM102" s="96"/>
      <c r="GN102" s="96"/>
      <c r="GO102" s="96"/>
      <c r="GP102" s="96"/>
      <c r="GQ102" s="96"/>
      <c r="GR102" s="96"/>
      <c r="GS102" s="96"/>
      <c r="GT102" s="96"/>
      <c r="GU102" s="96"/>
      <c r="GV102" s="96"/>
      <c r="GW102" s="96"/>
      <c r="GX102" s="96"/>
      <c r="GY102" s="96"/>
      <c r="GZ102" s="96"/>
      <c r="HA102" s="96"/>
      <c r="HB102" s="96"/>
      <c r="HC102" s="96"/>
      <c r="HD102" s="96"/>
      <c r="HE102" s="96"/>
      <c r="HF102" s="96"/>
      <c r="HG102" s="96"/>
      <c r="HH102" s="96"/>
      <c r="HI102" s="96"/>
      <c r="HJ102" s="96"/>
      <c r="HK102" s="96"/>
      <c r="HL102" s="96"/>
      <c r="HM102" s="96"/>
      <c r="HN102" s="96"/>
      <c r="HO102" s="96"/>
      <c r="HP102" s="96"/>
      <c r="HQ102" s="96"/>
      <c r="HR102" s="96"/>
      <c r="HS102" s="96"/>
      <c r="HT102" s="96"/>
      <c r="HU102" s="96"/>
      <c r="HV102" s="96"/>
      <c r="HW102" s="96"/>
      <c r="HX102" s="96"/>
      <c r="HY102" s="96"/>
      <c r="HZ102" s="96"/>
      <c r="IA102" s="96"/>
      <c r="IB102" s="96"/>
      <c r="IC102" s="96"/>
      <c r="ID102" s="96"/>
      <c r="IE102" s="96"/>
      <c r="IF102" s="96"/>
      <c r="IG102" s="96"/>
      <c r="IH102" s="96"/>
      <c r="II102" s="96"/>
      <c r="IJ102" s="96"/>
      <c r="IK102" s="96"/>
      <c r="IL102" s="96"/>
      <c r="IM102" s="96"/>
      <c r="IN102" s="96"/>
      <c r="IO102" s="96"/>
      <c r="IP102" s="96"/>
      <c r="IQ102" s="96"/>
      <c r="IR102" s="96"/>
      <c r="IS102" s="96"/>
      <c r="IT102" s="96"/>
      <c r="IU102" s="96"/>
      <c r="IV102" s="96"/>
      <c r="IW102" s="96"/>
    </row>
    <row r="103" spans="2:257" s="195" customFormat="1" ht="20.100000000000001" customHeight="1">
      <c r="B103" s="214"/>
      <c r="C103" s="1283"/>
      <c r="D103" s="1283"/>
      <c r="E103" s="1283"/>
      <c r="F103" s="1283"/>
      <c r="G103" s="1283"/>
      <c r="H103" s="1283"/>
      <c r="I103" s="1283"/>
      <c r="J103" s="1283"/>
      <c r="K103" s="1283"/>
      <c r="L103" s="1283"/>
      <c r="M103" s="1283"/>
      <c r="N103" s="1283"/>
      <c r="O103" s="1283"/>
      <c r="P103" s="96"/>
      <c r="R103" s="219"/>
      <c r="X103" s="212"/>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6"/>
      <c r="FT103" s="96"/>
      <c r="FU103" s="96"/>
      <c r="FV103" s="96"/>
      <c r="FW103" s="96"/>
      <c r="FX103" s="96"/>
      <c r="FY103" s="96"/>
      <c r="FZ103" s="96"/>
      <c r="GA103" s="96"/>
      <c r="GB103" s="96"/>
      <c r="GC103" s="96"/>
      <c r="GD103" s="96"/>
      <c r="GE103" s="96"/>
      <c r="GF103" s="96"/>
      <c r="GG103" s="96"/>
      <c r="GH103" s="96"/>
      <c r="GI103" s="96"/>
      <c r="GJ103" s="96"/>
      <c r="GK103" s="96"/>
      <c r="GL103" s="96"/>
      <c r="GM103" s="96"/>
      <c r="GN103" s="96"/>
      <c r="GO103" s="96"/>
      <c r="GP103" s="96"/>
      <c r="GQ103" s="96"/>
      <c r="GR103" s="96"/>
      <c r="GS103" s="96"/>
      <c r="GT103" s="96"/>
      <c r="GU103" s="96"/>
      <c r="GV103" s="96"/>
      <c r="GW103" s="96"/>
      <c r="GX103" s="96"/>
      <c r="GY103" s="96"/>
      <c r="GZ103" s="96"/>
      <c r="HA103" s="96"/>
      <c r="HB103" s="96"/>
      <c r="HC103" s="96"/>
      <c r="HD103" s="96"/>
      <c r="HE103" s="96"/>
      <c r="HF103" s="96"/>
      <c r="HG103" s="96"/>
      <c r="HH103" s="96"/>
      <c r="HI103" s="96"/>
      <c r="HJ103" s="96"/>
      <c r="HK103" s="96"/>
      <c r="HL103" s="96"/>
      <c r="HM103" s="96"/>
      <c r="HN103" s="96"/>
      <c r="HO103" s="96"/>
      <c r="HP103" s="96"/>
      <c r="HQ103" s="96"/>
      <c r="HR103" s="96"/>
      <c r="HS103" s="96"/>
      <c r="HT103" s="96"/>
      <c r="HU103" s="96"/>
      <c r="HV103" s="96"/>
      <c r="HW103" s="96"/>
      <c r="HX103" s="96"/>
      <c r="HY103" s="96"/>
      <c r="HZ103" s="96"/>
      <c r="IA103" s="96"/>
      <c r="IB103" s="96"/>
      <c r="IC103" s="96"/>
      <c r="ID103" s="96"/>
      <c r="IE103" s="96"/>
      <c r="IF103" s="96"/>
      <c r="IG103" s="96"/>
      <c r="IH103" s="96"/>
      <c r="II103" s="96"/>
      <c r="IJ103" s="96"/>
      <c r="IK103" s="96"/>
      <c r="IL103" s="96"/>
      <c r="IM103" s="96"/>
      <c r="IN103" s="96"/>
      <c r="IO103" s="96"/>
      <c r="IP103" s="96"/>
      <c r="IQ103" s="96"/>
      <c r="IR103" s="96"/>
      <c r="IS103" s="96"/>
      <c r="IT103" s="96"/>
      <c r="IU103" s="96"/>
      <c r="IV103" s="96"/>
      <c r="IW103" s="96"/>
    </row>
    <row r="104" spans="2:257" s="195" customFormat="1" ht="20.100000000000001" customHeight="1">
      <c r="B104" s="214"/>
      <c r="C104" s="1275" t="s">
        <v>1309</v>
      </c>
      <c r="D104" s="1283"/>
      <c r="E104" s="1283"/>
      <c r="F104" s="1283"/>
      <c r="G104" s="1283"/>
      <c r="H104" s="1283"/>
      <c r="I104" s="1283"/>
      <c r="J104" s="1283"/>
      <c r="K104" s="1283"/>
      <c r="L104" s="1283"/>
      <c r="M104" s="1283"/>
      <c r="N104" s="1283"/>
      <c r="O104" s="1283"/>
      <c r="P104" s="96"/>
      <c r="R104" s="1320"/>
      <c r="S104" s="1320"/>
      <c r="T104" s="1320"/>
      <c r="U104" s="1320"/>
      <c r="V104" s="1320"/>
      <c r="W104" s="1320"/>
      <c r="X104" s="1320"/>
      <c r="Y104" s="1320"/>
      <c r="Z104" s="1320"/>
      <c r="AA104" s="1320"/>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c r="FO104" s="96"/>
      <c r="FP104" s="96"/>
      <c r="FQ104" s="96"/>
      <c r="FR104" s="96"/>
      <c r="FS104" s="96"/>
      <c r="FT104" s="96"/>
      <c r="FU104" s="96"/>
      <c r="FV104" s="96"/>
      <c r="FW104" s="96"/>
      <c r="FX104" s="96"/>
      <c r="FY104" s="96"/>
      <c r="FZ104" s="96"/>
      <c r="GA104" s="96"/>
      <c r="GB104" s="96"/>
      <c r="GC104" s="96"/>
      <c r="GD104" s="96"/>
      <c r="GE104" s="96"/>
      <c r="GF104" s="96"/>
      <c r="GG104" s="96"/>
      <c r="GH104" s="96"/>
      <c r="GI104" s="96"/>
      <c r="GJ104" s="96"/>
      <c r="GK104" s="96"/>
      <c r="GL104" s="96"/>
      <c r="GM104" s="96"/>
      <c r="GN104" s="96"/>
      <c r="GO104" s="96"/>
      <c r="GP104" s="96"/>
      <c r="GQ104" s="96"/>
      <c r="GR104" s="96"/>
      <c r="GS104" s="96"/>
      <c r="GT104" s="96"/>
      <c r="GU104" s="96"/>
      <c r="GV104" s="96"/>
      <c r="GW104" s="96"/>
      <c r="GX104" s="96"/>
      <c r="GY104" s="96"/>
      <c r="GZ104" s="96"/>
      <c r="HA104" s="96"/>
      <c r="HB104" s="96"/>
      <c r="HC104" s="96"/>
      <c r="HD104" s="96"/>
      <c r="HE104" s="96"/>
      <c r="HF104" s="96"/>
      <c r="HG104" s="96"/>
      <c r="HH104" s="96"/>
      <c r="HI104" s="96"/>
      <c r="HJ104" s="96"/>
      <c r="HK104" s="96"/>
      <c r="HL104" s="96"/>
      <c r="HM104" s="96"/>
      <c r="HN104" s="96"/>
      <c r="HO104" s="96"/>
      <c r="HP104" s="96"/>
      <c r="HQ104" s="96"/>
      <c r="HR104" s="96"/>
      <c r="HS104" s="96"/>
      <c r="HT104" s="96"/>
      <c r="HU104" s="96"/>
      <c r="HV104" s="96"/>
      <c r="HW104" s="96"/>
      <c r="HX104" s="96"/>
      <c r="HY104" s="96"/>
      <c r="HZ104" s="96"/>
      <c r="IA104" s="96"/>
      <c r="IB104" s="96"/>
      <c r="IC104" s="96"/>
      <c r="ID104" s="96"/>
      <c r="IE104" s="96"/>
      <c r="IF104" s="96"/>
      <c r="IG104" s="96"/>
      <c r="IH104" s="96"/>
      <c r="II104" s="96"/>
      <c r="IJ104" s="96"/>
      <c r="IK104" s="96"/>
      <c r="IL104" s="96"/>
      <c r="IM104" s="96"/>
      <c r="IN104" s="96"/>
      <c r="IO104" s="96"/>
      <c r="IP104" s="96"/>
      <c r="IQ104" s="96"/>
      <c r="IR104" s="96"/>
      <c r="IS104" s="96"/>
      <c r="IT104" s="96"/>
      <c r="IU104" s="96"/>
      <c r="IV104" s="96"/>
      <c r="IW104" s="96"/>
    </row>
    <row r="105" spans="2:257" s="195" customFormat="1" ht="20.100000000000001" customHeight="1">
      <c r="B105" s="214"/>
      <c r="C105" s="1286" t="s">
        <v>1199</v>
      </c>
      <c r="D105" s="1283"/>
      <c r="E105" s="1283"/>
      <c r="F105" s="1283"/>
      <c r="G105" s="1283"/>
      <c r="H105" s="1283"/>
      <c r="I105" s="1283"/>
      <c r="J105" s="1283"/>
      <c r="K105" s="1283"/>
      <c r="L105" s="1283"/>
      <c r="M105" s="1283"/>
      <c r="N105" s="1283"/>
      <c r="O105" s="1283"/>
      <c r="P105" s="96"/>
      <c r="R105" s="1320"/>
      <c r="S105" s="1320"/>
      <c r="T105" s="1320"/>
      <c r="U105" s="1320"/>
      <c r="V105" s="1320"/>
      <c r="W105" s="1320"/>
      <c r="X105" s="1320"/>
      <c r="Y105" s="1320"/>
      <c r="Z105" s="1320"/>
      <c r="AA105" s="1320"/>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c r="FO105" s="96"/>
      <c r="FP105" s="96"/>
      <c r="FQ105" s="96"/>
      <c r="FR105" s="96"/>
      <c r="FS105" s="96"/>
      <c r="FT105" s="96"/>
      <c r="FU105" s="96"/>
      <c r="FV105" s="96"/>
      <c r="FW105" s="96"/>
      <c r="FX105" s="96"/>
      <c r="FY105" s="96"/>
      <c r="FZ105" s="96"/>
      <c r="GA105" s="96"/>
      <c r="GB105" s="96"/>
      <c r="GC105" s="96"/>
      <c r="GD105" s="96"/>
      <c r="GE105" s="96"/>
      <c r="GF105" s="96"/>
      <c r="GG105" s="96"/>
      <c r="GH105" s="96"/>
      <c r="GI105" s="96"/>
      <c r="GJ105" s="96"/>
      <c r="GK105" s="96"/>
      <c r="GL105" s="96"/>
      <c r="GM105" s="96"/>
      <c r="GN105" s="96"/>
      <c r="GO105" s="96"/>
      <c r="GP105" s="96"/>
      <c r="GQ105" s="96"/>
      <c r="GR105" s="96"/>
      <c r="GS105" s="96"/>
      <c r="GT105" s="96"/>
      <c r="GU105" s="96"/>
      <c r="GV105" s="96"/>
      <c r="GW105" s="96"/>
      <c r="GX105" s="96"/>
      <c r="GY105" s="96"/>
      <c r="GZ105" s="96"/>
      <c r="HA105" s="96"/>
      <c r="HB105" s="96"/>
      <c r="HC105" s="96"/>
      <c r="HD105" s="96"/>
      <c r="HE105" s="96"/>
      <c r="HF105" s="96"/>
      <c r="HG105" s="96"/>
      <c r="HH105" s="96"/>
      <c r="HI105" s="96"/>
      <c r="HJ105" s="96"/>
      <c r="HK105" s="96"/>
      <c r="HL105" s="96"/>
      <c r="HM105" s="96"/>
      <c r="HN105" s="96"/>
      <c r="HO105" s="96"/>
      <c r="HP105" s="96"/>
      <c r="HQ105" s="96"/>
      <c r="HR105" s="96"/>
      <c r="HS105" s="96"/>
      <c r="HT105" s="96"/>
      <c r="HU105" s="96"/>
      <c r="HV105" s="96"/>
      <c r="HW105" s="96"/>
      <c r="HX105" s="96"/>
      <c r="HY105" s="96"/>
      <c r="HZ105" s="96"/>
      <c r="IA105" s="96"/>
      <c r="IB105" s="96"/>
      <c r="IC105" s="96"/>
      <c r="ID105" s="96"/>
      <c r="IE105" s="96"/>
      <c r="IF105" s="96"/>
      <c r="IG105" s="96"/>
      <c r="IH105" s="96"/>
      <c r="II105" s="96"/>
      <c r="IJ105" s="96"/>
      <c r="IK105" s="96"/>
      <c r="IL105" s="96"/>
      <c r="IM105" s="96"/>
      <c r="IN105" s="96"/>
      <c r="IO105" s="96"/>
      <c r="IP105" s="96"/>
      <c r="IQ105" s="96"/>
      <c r="IR105" s="96"/>
      <c r="IS105" s="96"/>
      <c r="IT105" s="96"/>
      <c r="IU105" s="96"/>
      <c r="IV105" s="96"/>
      <c r="IW105" s="96"/>
    </row>
    <row r="106" spans="2:257" s="195" customFormat="1" ht="20.100000000000001" customHeight="1">
      <c r="B106" s="214"/>
      <c r="C106" s="1287" t="s">
        <v>1200</v>
      </c>
      <c r="D106" s="1287"/>
      <c r="E106" s="1287"/>
      <c r="F106" s="1287"/>
      <c r="G106" s="1287"/>
      <c r="H106" s="1287"/>
      <c r="I106" s="1287"/>
      <c r="J106" s="1287"/>
      <c r="K106" s="1287"/>
      <c r="L106" s="1287"/>
      <c r="M106" s="1287"/>
      <c r="N106" s="1287"/>
      <c r="O106" s="1287"/>
      <c r="P106" s="1287"/>
      <c r="R106" s="1320"/>
      <c r="S106" s="1320"/>
      <c r="T106" s="1320"/>
      <c r="U106" s="1320"/>
      <c r="V106" s="1320"/>
      <c r="W106" s="1320"/>
      <c r="X106" s="1320"/>
      <c r="Y106" s="1320"/>
      <c r="Z106" s="1320"/>
      <c r="AA106" s="1320"/>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c r="CT106" s="96"/>
      <c r="CU106" s="96"/>
      <c r="CV106" s="96"/>
      <c r="CW106" s="96"/>
      <c r="CX106" s="96"/>
      <c r="CY106" s="96"/>
      <c r="CZ106" s="96"/>
      <c r="DA106" s="96"/>
      <c r="DB106" s="96"/>
      <c r="DC106" s="96"/>
      <c r="DD106" s="96"/>
      <c r="DE106" s="96"/>
      <c r="DF106" s="96"/>
      <c r="DG106" s="96"/>
      <c r="DH106" s="96"/>
      <c r="DI106" s="96"/>
      <c r="DJ106" s="96"/>
      <c r="DK106" s="96"/>
      <c r="DL106" s="96"/>
      <c r="DM106" s="96"/>
      <c r="DN106" s="96"/>
      <c r="DO106" s="96"/>
      <c r="DP106" s="96"/>
      <c r="DQ106" s="96"/>
      <c r="DR106" s="96"/>
      <c r="DS106" s="96"/>
      <c r="DT106" s="96"/>
      <c r="DU106" s="96"/>
      <c r="DV106" s="96"/>
      <c r="DW106" s="96"/>
      <c r="DX106" s="96"/>
      <c r="DY106" s="96"/>
      <c r="DZ106" s="96"/>
      <c r="EA106" s="96"/>
      <c r="EB106" s="96"/>
      <c r="EC106" s="96"/>
      <c r="ED106" s="96"/>
      <c r="EE106" s="96"/>
      <c r="EF106" s="96"/>
      <c r="EG106" s="96"/>
      <c r="EH106" s="96"/>
      <c r="EI106" s="96"/>
      <c r="EJ106" s="96"/>
      <c r="EK106" s="96"/>
      <c r="EL106" s="96"/>
      <c r="EM106" s="96"/>
      <c r="EN106" s="96"/>
      <c r="EO106" s="96"/>
      <c r="EP106" s="96"/>
      <c r="EQ106" s="96"/>
      <c r="ER106" s="96"/>
      <c r="ES106" s="96"/>
      <c r="ET106" s="96"/>
      <c r="EU106" s="96"/>
      <c r="EV106" s="96"/>
      <c r="EW106" s="96"/>
      <c r="EX106" s="96"/>
      <c r="EY106" s="96"/>
      <c r="EZ106" s="96"/>
      <c r="FA106" s="96"/>
      <c r="FB106" s="96"/>
      <c r="FC106" s="96"/>
      <c r="FD106" s="96"/>
      <c r="FE106" s="96"/>
      <c r="FF106" s="96"/>
      <c r="FG106" s="96"/>
      <c r="FH106" s="96"/>
      <c r="FI106" s="96"/>
      <c r="FJ106" s="96"/>
      <c r="FK106" s="96"/>
      <c r="FL106" s="96"/>
      <c r="FM106" s="96"/>
      <c r="FN106" s="96"/>
      <c r="FO106" s="96"/>
      <c r="FP106" s="96"/>
      <c r="FQ106" s="96"/>
      <c r="FR106" s="96"/>
      <c r="FS106" s="96"/>
      <c r="FT106" s="96"/>
      <c r="FU106" s="96"/>
      <c r="FV106" s="96"/>
      <c r="FW106" s="96"/>
      <c r="FX106" s="96"/>
      <c r="FY106" s="96"/>
      <c r="FZ106" s="96"/>
      <c r="GA106" s="96"/>
      <c r="GB106" s="96"/>
      <c r="GC106" s="96"/>
      <c r="GD106" s="96"/>
      <c r="GE106" s="96"/>
      <c r="GF106" s="96"/>
      <c r="GG106" s="96"/>
      <c r="GH106" s="96"/>
      <c r="GI106" s="96"/>
      <c r="GJ106" s="96"/>
      <c r="GK106" s="96"/>
      <c r="GL106" s="96"/>
      <c r="GM106" s="96"/>
      <c r="GN106" s="96"/>
      <c r="GO106" s="96"/>
      <c r="GP106" s="96"/>
      <c r="GQ106" s="96"/>
      <c r="GR106" s="96"/>
      <c r="GS106" s="96"/>
      <c r="GT106" s="96"/>
      <c r="GU106" s="96"/>
      <c r="GV106" s="96"/>
      <c r="GW106" s="96"/>
      <c r="GX106" s="96"/>
      <c r="GY106" s="96"/>
      <c r="GZ106" s="96"/>
      <c r="HA106" s="96"/>
      <c r="HB106" s="96"/>
      <c r="HC106" s="96"/>
      <c r="HD106" s="96"/>
      <c r="HE106" s="96"/>
      <c r="HF106" s="96"/>
      <c r="HG106" s="96"/>
      <c r="HH106" s="96"/>
      <c r="HI106" s="96"/>
      <c r="HJ106" s="96"/>
      <c r="HK106" s="96"/>
      <c r="HL106" s="96"/>
      <c r="HM106" s="96"/>
      <c r="HN106" s="96"/>
      <c r="HO106" s="96"/>
      <c r="HP106" s="96"/>
      <c r="HQ106" s="96"/>
      <c r="HR106" s="96"/>
      <c r="HS106" s="96"/>
      <c r="HT106" s="96"/>
      <c r="HU106" s="96"/>
      <c r="HV106" s="96"/>
      <c r="HW106" s="96"/>
      <c r="HX106" s="96"/>
      <c r="HY106" s="96"/>
      <c r="HZ106" s="96"/>
      <c r="IA106" s="96"/>
      <c r="IB106" s="96"/>
      <c r="IC106" s="96"/>
      <c r="ID106" s="96"/>
      <c r="IE106" s="96"/>
      <c r="IF106" s="96"/>
      <c r="IG106" s="96"/>
      <c r="IH106" s="96"/>
      <c r="II106" s="96"/>
      <c r="IJ106" s="96"/>
      <c r="IK106" s="96"/>
      <c r="IL106" s="96"/>
      <c r="IM106" s="96"/>
      <c r="IN106" s="96"/>
      <c r="IO106" s="96"/>
      <c r="IP106" s="96"/>
      <c r="IQ106" s="96"/>
      <c r="IR106" s="96"/>
      <c r="IS106" s="96"/>
      <c r="IT106" s="96"/>
      <c r="IU106" s="96"/>
      <c r="IV106" s="96"/>
      <c r="IW106" s="96"/>
    </row>
    <row r="107" spans="2:257" s="195" customFormat="1" ht="20.100000000000001" customHeight="1">
      <c r="B107" s="214"/>
      <c r="C107" s="1248" t="s">
        <v>1310</v>
      </c>
      <c r="D107" s="1292"/>
      <c r="E107" s="1295"/>
      <c r="F107" s="1295"/>
      <c r="G107" s="1295"/>
      <c r="H107" s="1295"/>
      <c r="I107" s="1280" t="s">
        <v>1312</v>
      </c>
      <c r="J107" s="1283"/>
      <c r="K107" s="1249" t="s">
        <v>1314</v>
      </c>
      <c r="L107" s="1291"/>
      <c r="M107" s="1291"/>
      <c r="N107" s="1291"/>
      <c r="O107" s="1283"/>
      <c r="P107" s="96"/>
      <c r="R107" s="1320"/>
      <c r="S107" s="1320"/>
      <c r="T107" s="1320"/>
      <c r="U107" s="1320"/>
      <c r="V107" s="1320"/>
      <c r="W107" s="1320"/>
      <c r="X107" s="1320"/>
      <c r="Y107" s="1320"/>
      <c r="Z107" s="1320"/>
      <c r="AA107" s="1320"/>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c r="DY107" s="96"/>
      <c r="DZ107" s="96"/>
      <c r="EA107" s="96"/>
      <c r="EB107" s="96"/>
      <c r="EC107" s="96"/>
      <c r="ED107" s="96"/>
      <c r="EE107" s="96"/>
      <c r="EF107" s="96"/>
      <c r="EG107" s="96"/>
      <c r="EH107" s="96"/>
      <c r="EI107" s="96"/>
      <c r="EJ107" s="96"/>
      <c r="EK107" s="96"/>
      <c r="EL107" s="96"/>
      <c r="EM107" s="96"/>
      <c r="EN107" s="96"/>
      <c r="EO107" s="96"/>
      <c r="EP107" s="96"/>
      <c r="EQ107" s="96"/>
      <c r="ER107" s="96"/>
      <c r="ES107" s="96"/>
      <c r="ET107" s="96"/>
      <c r="EU107" s="96"/>
      <c r="EV107" s="96"/>
      <c r="EW107" s="96"/>
      <c r="EX107" s="96"/>
      <c r="EY107" s="96"/>
      <c r="EZ107" s="96"/>
      <c r="FA107" s="96"/>
      <c r="FB107" s="96"/>
      <c r="FC107" s="96"/>
      <c r="FD107" s="96"/>
      <c r="FE107" s="96"/>
      <c r="FF107" s="96"/>
      <c r="FG107" s="96"/>
      <c r="FH107" s="96"/>
      <c r="FI107" s="96"/>
      <c r="FJ107" s="96"/>
      <c r="FK107" s="96"/>
      <c r="FL107" s="96"/>
      <c r="FM107" s="96"/>
      <c r="FN107" s="96"/>
      <c r="FO107" s="96"/>
      <c r="FP107" s="96"/>
      <c r="FQ107" s="96"/>
      <c r="FR107" s="96"/>
      <c r="FS107" s="96"/>
      <c r="FT107" s="96"/>
      <c r="FU107" s="96"/>
      <c r="FV107" s="96"/>
      <c r="FW107" s="96"/>
      <c r="FX107" s="96"/>
      <c r="FY107" s="96"/>
      <c r="FZ107" s="96"/>
      <c r="GA107" s="96"/>
      <c r="GB107" s="96"/>
      <c r="GC107" s="96"/>
      <c r="GD107" s="96"/>
      <c r="GE107" s="96"/>
      <c r="GF107" s="96"/>
      <c r="GG107" s="96"/>
      <c r="GH107" s="96"/>
      <c r="GI107" s="96"/>
      <c r="GJ107" s="96"/>
      <c r="GK107" s="96"/>
      <c r="GL107" s="96"/>
      <c r="GM107" s="96"/>
      <c r="GN107" s="96"/>
      <c r="GO107" s="96"/>
      <c r="GP107" s="96"/>
      <c r="GQ107" s="96"/>
      <c r="GR107" s="96"/>
      <c r="GS107" s="96"/>
      <c r="GT107" s="96"/>
      <c r="GU107" s="96"/>
      <c r="GV107" s="96"/>
      <c r="GW107" s="96"/>
      <c r="GX107" s="96"/>
      <c r="GY107" s="96"/>
      <c r="GZ107" s="96"/>
      <c r="HA107" s="96"/>
      <c r="HB107" s="96"/>
      <c r="HC107" s="96"/>
      <c r="HD107" s="96"/>
      <c r="HE107" s="96"/>
      <c r="HF107" s="96"/>
      <c r="HG107" s="96"/>
      <c r="HH107" s="96"/>
      <c r="HI107" s="96"/>
      <c r="HJ107" s="96"/>
      <c r="HK107" s="96"/>
      <c r="HL107" s="96"/>
      <c r="HM107" s="96"/>
      <c r="HN107" s="96"/>
      <c r="HO107" s="96"/>
      <c r="HP107" s="96"/>
      <c r="HQ107" s="96"/>
      <c r="HR107" s="96"/>
      <c r="HS107" s="96"/>
      <c r="HT107" s="96"/>
      <c r="HU107" s="96"/>
      <c r="HV107" s="96"/>
      <c r="HW107" s="96"/>
      <c r="HX107" s="96"/>
      <c r="HY107" s="96"/>
      <c r="HZ107" s="96"/>
      <c r="IA107" s="96"/>
      <c r="IB107" s="96"/>
      <c r="IC107" s="96"/>
      <c r="ID107" s="96"/>
      <c r="IE107" s="96"/>
      <c r="IF107" s="96"/>
      <c r="IG107" s="96"/>
      <c r="IH107" s="96"/>
      <c r="II107" s="96"/>
      <c r="IJ107" s="96"/>
      <c r="IK107" s="96"/>
      <c r="IL107" s="96"/>
      <c r="IM107" s="96"/>
      <c r="IN107" s="96"/>
      <c r="IO107" s="96"/>
      <c r="IP107" s="96"/>
      <c r="IQ107" s="96"/>
      <c r="IR107" s="96"/>
      <c r="IS107" s="96"/>
      <c r="IT107" s="96"/>
      <c r="IU107" s="96"/>
      <c r="IV107" s="96"/>
      <c r="IW107" s="96"/>
    </row>
    <row r="108" spans="2:257" s="195" customFormat="1" ht="20.100000000000001" customHeight="1">
      <c r="B108" s="214"/>
      <c r="C108" s="1248" t="s">
        <v>1311</v>
      </c>
      <c r="D108" s="1292"/>
      <c r="E108" s="1292"/>
      <c r="F108" s="1292"/>
      <c r="G108" s="1292"/>
      <c r="H108" s="1292"/>
      <c r="I108" s="1280" t="s">
        <v>1312</v>
      </c>
      <c r="J108" s="1283"/>
      <c r="K108" s="1283"/>
      <c r="L108" s="1283"/>
      <c r="M108" s="1283"/>
      <c r="N108" s="1283"/>
      <c r="O108" s="1283"/>
      <c r="P108" s="96"/>
      <c r="R108" s="1320"/>
      <c r="S108" s="1320"/>
      <c r="T108" s="1320"/>
      <c r="U108" s="1320"/>
      <c r="V108" s="1320"/>
      <c r="W108" s="1320"/>
      <c r="X108" s="1320"/>
      <c r="Y108" s="1320"/>
      <c r="Z108" s="1320"/>
      <c r="AA108" s="1320"/>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c r="CT108" s="96"/>
      <c r="CU108" s="96"/>
      <c r="CV108" s="96"/>
      <c r="CW108" s="96"/>
      <c r="CX108" s="96"/>
      <c r="CY108" s="96"/>
      <c r="CZ108" s="96"/>
      <c r="DA108" s="96"/>
      <c r="DB108" s="96"/>
      <c r="DC108" s="96"/>
      <c r="DD108" s="96"/>
      <c r="DE108" s="96"/>
      <c r="DF108" s="96"/>
      <c r="DG108" s="96"/>
      <c r="DH108" s="96"/>
      <c r="DI108" s="96"/>
      <c r="DJ108" s="96"/>
      <c r="DK108" s="96"/>
      <c r="DL108" s="96"/>
      <c r="DM108" s="96"/>
      <c r="DN108" s="96"/>
      <c r="DO108" s="96"/>
      <c r="DP108" s="96"/>
      <c r="DQ108" s="96"/>
      <c r="DR108" s="96"/>
      <c r="DS108" s="96"/>
      <c r="DT108" s="96"/>
      <c r="DU108" s="96"/>
      <c r="DV108" s="96"/>
      <c r="DW108" s="96"/>
      <c r="DX108" s="96"/>
      <c r="DY108" s="96"/>
      <c r="DZ108" s="96"/>
      <c r="EA108" s="96"/>
      <c r="EB108" s="96"/>
      <c r="EC108" s="96"/>
      <c r="ED108" s="96"/>
      <c r="EE108" s="96"/>
      <c r="EF108" s="96"/>
      <c r="EG108" s="96"/>
      <c r="EH108" s="96"/>
      <c r="EI108" s="96"/>
      <c r="EJ108" s="96"/>
      <c r="EK108" s="96"/>
      <c r="EL108" s="96"/>
      <c r="EM108" s="96"/>
      <c r="EN108" s="96"/>
      <c r="EO108" s="96"/>
      <c r="EP108" s="96"/>
      <c r="EQ108" s="96"/>
      <c r="ER108" s="96"/>
      <c r="ES108" s="96"/>
      <c r="ET108" s="96"/>
      <c r="EU108" s="96"/>
      <c r="EV108" s="96"/>
      <c r="EW108" s="96"/>
      <c r="EX108" s="96"/>
      <c r="EY108" s="96"/>
      <c r="EZ108" s="96"/>
      <c r="FA108" s="96"/>
      <c r="FB108" s="96"/>
      <c r="FC108" s="96"/>
      <c r="FD108" s="96"/>
      <c r="FE108" s="96"/>
      <c r="FF108" s="96"/>
      <c r="FG108" s="96"/>
      <c r="FH108" s="96"/>
      <c r="FI108" s="96"/>
      <c r="FJ108" s="96"/>
      <c r="FK108" s="96"/>
      <c r="FL108" s="96"/>
      <c r="FM108" s="96"/>
      <c r="FN108" s="96"/>
      <c r="FO108" s="96"/>
      <c r="FP108" s="96"/>
      <c r="FQ108" s="96"/>
      <c r="FR108" s="96"/>
      <c r="FS108" s="96"/>
      <c r="FT108" s="96"/>
      <c r="FU108" s="96"/>
      <c r="FV108" s="96"/>
      <c r="FW108" s="96"/>
      <c r="FX108" s="96"/>
      <c r="FY108" s="96"/>
      <c r="FZ108" s="96"/>
      <c r="GA108" s="96"/>
      <c r="GB108" s="96"/>
      <c r="GC108" s="96"/>
      <c r="GD108" s="96"/>
      <c r="GE108" s="96"/>
      <c r="GF108" s="96"/>
      <c r="GG108" s="96"/>
      <c r="GH108" s="96"/>
      <c r="GI108" s="96"/>
      <c r="GJ108" s="96"/>
      <c r="GK108" s="96"/>
      <c r="GL108" s="96"/>
      <c r="GM108" s="96"/>
      <c r="GN108" s="96"/>
      <c r="GO108" s="96"/>
      <c r="GP108" s="96"/>
      <c r="GQ108" s="96"/>
      <c r="GR108" s="96"/>
      <c r="GS108" s="96"/>
      <c r="GT108" s="96"/>
      <c r="GU108" s="96"/>
      <c r="GV108" s="96"/>
      <c r="GW108" s="96"/>
      <c r="GX108" s="96"/>
      <c r="GY108" s="96"/>
      <c r="GZ108" s="96"/>
      <c r="HA108" s="96"/>
      <c r="HB108" s="96"/>
      <c r="HC108" s="96"/>
      <c r="HD108" s="96"/>
      <c r="HE108" s="96"/>
      <c r="HF108" s="96"/>
      <c r="HG108" s="96"/>
      <c r="HH108" s="96"/>
      <c r="HI108" s="96"/>
      <c r="HJ108" s="96"/>
      <c r="HK108" s="96"/>
      <c r="HL108" s="96"/>
      <c r="HM108" s="96"/>
      <c r="HN108" s="96"/>
      <c r="HO108" s="96"/>
      <c r="HP108" s="96"/>
      <c r="HQ108" s="96"/>
      <c r="HR108" s="96"/>
      <c r="HS108" s="96"/>
      <c r="HT108" s="96"/>
      <c r="HU108" s="96"/>
      <c r="HV108" s="96"/>
      <c r="HW108" s="96"/>
      <c r="HX108" s="96"/>
      <c r="HY108" s="96"/>
      <c r="HZ108" s="96"/>
      <c r="IA108" s="96"/>
      <c r="IB108" s="96"/>
      <c r="IC108" s="96"/>
      <c r="ID108" s="96"/>
      <c r="IE108" s="96"/>
      <c r="IF108" s="96"/>
      <c r="IG108" s="96"/>
      <c r="IH108" s="96"/>
      <c r="II108" s="96"/>
      <c r="IJ108" s="96"/>
      <c r="IK108" s="96"/>
      <c r="IL108" s="96"/>
      <c r="IM108" s="96"/>
      <c r="IN108" s="96"/>
      <c r="IO108" s="96"/>
      <c r="IP108" s="96"/>
      <c r="IQ108" s="96"/>
      <c r="IR108" s="96"/>
      <c r="IS108" s="96"/>
      <c r="IT108" s="96"/>
      <c r="IU108" s="96"/>
      <c r="IV108" s="96"/>
      <c r="IW108" s="96"/>
    </row>
    <row r="109" spans="2:257" s="195" customFormat="1" ht="20.100000000000001" customHeight="1">
      <c r="B109" s="214"/>
      <c r="C109" s="1283"/>
      <c r="D109" s="1283"/>
      <c r="E109" s="1283"/>
      <c r="F109" s="1283"/>
      <c r="G109" s="1283"/>
      <c r="H109" s="1283"/>
      <c r="I109" s="1283"/>
      <c r="J109" s="1283"/>
      <c r="K109" s="1283"/>
      <c r="L109" s="1283"/>
      <c r="M109" s="1283"/>
      <c r="N109" s="1283"/>
      <c r="O109" s="1283"/>
      <c r="P109" s="96"/>
      <c r="R109" s="1320"/>
      <c r="S109" s="1320"/>
      <c r="T109" s="1320"/>
      <c r="U109" s="1320"/>
      <c r="V109" s="1320"/>
      <c r="W109" s="1320"/>
      <c r="X109" s="1320"/>
      <c r="Y109" s="1320"/>
      <c r="Z109" s="1320"/>
      <c r="AA109" s="1320"/>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c r="DY109" s="96"/>
      <c r="DZ109" s="96"/>
      <c r="EA109" s="96"/>
      <c r="EB109" s="96"/>
      <c r="EC109" s="96"/>
      <c r="ED109" s="96"/>
      <c r="EE109" s="96"/>
      <c r="EF109" s="96"/>
      <c r="EG109" s="96"/>
      <c r="EH109" s="96"/>
      <c r="EI109" s="96"/>
      <c r="EJ109" s="96"/>
      <c r="EK109" s="96"/>
      <c r="EL109" s="96"/>
      <c r="EM109" s="96"/>
      <c r="EN109" s="96"/>
      <c r="EO109" s="96"/>
      <c r="EP109" s="96"/>
      <c r="EQ109" s="96"/>
      <c r="ER109" s="96"/>
      <c r="ES109" s="96"/>
      <c r="ET109" s="96"/>
      <c r="EU109" s="96"/>
      <c r="EV109" s="96"/>
      <c r="EW109" s="96"/>
      <c r="EX109" s="96"/>
      <c r="EY109" s="96"/>
      <c r="EZ109" s="96"/>
      <c r="FA109" s="96"/>
      <c r="FB109" s="96"/>
      <c r="FC109" s="96"/>
      <c r="FD109" s="96"/>
      <c r="FE109" s="96"/>
      <c r="FF109" s="96"/>
      <c r="FG109" s="96"/>
      <c r="FH109" s="96"/>
      <c r="FI109" s="96"/>
      <c r="FJ109" s="96"/>
      <c r="FK109" s="96"/>
      <c r="FL109" s="96"/>
      <c r="FM109" s="96"/>
      <c r="FN109" s="96"/>
      <c r="FO109" s="96"/>
      <c r="FP109" s="96"/>
      <c r="FQ109" s="96"/>
      <c r="FR109" s="96"/>
      <c r="FS109" s="96"/>
      <c r="FT109" s="96"/>
      <c r="FU109" s="96"/>
      <c r="FV109" s="96"/>
      <c r="FW109" s="96"/>
      <c r="FX109" s="96"/>
      <c r="FY109" s="96"/>
      <c r="FZ109" s="96"/>
      <c r="GA109" s="96"/>
      <c r="GB109" s="96"/>
      <c r="GC109" s="96"/>
      <c r="GD109" s="96"/>
      <c r="GE109" s="96"/>
      <c r="GF109" s="96"/>
      <c r="GG109" s="96"/>
      <c r="GH109" s="96"/>
      <c r="GI109" s="96"/>
      <c r="GJ109" s="96"/>
      <c r="GK109" s="96"/>
      <c r="GL109" s="96"/>
      <c r="GM109" s="96"/>
      <c r="GN109" s="96"/>
      <c r="GO109" s="96"/>
      <c r="GP109" s="96"/>
      <c r="GQ109" s="96"/>
      <c r="GR109" s="96"/>
      <c r="GS109" s="96"/>
      <c r="GT109" s="96"/>
      <c r="GU109" s="96"/>
      <c r="GV109" s="96"/>
      <c r="GW109" s="96"/>
      <c r="GX109" s="96"/>
      <c r="GY109" s="96"/>
      <c r="GZ109" s="96"/>
      <c r="HA109" s="96"/>
      <c r="HB109" s="96"/>
      <c r="HC109" s="96"/>
      <c r="HD109" s="96"/>
      <c r="HE109" s="96"/>
      <c r="HF109" s="96"/>
      <c r="HG109" s="96"/>
      <c r="HH109" s="96"/>
      <c r="HI109" s="96"/>
      <c r="HJ109" s="96"/>
      <c r="HK109" s="96"/>
      <c r="HL109" s="96"/>
      <c r="HM109" s="96"/>
      <c r="HN109" s="96"/>
      <c r="HO109" s="96"/>
      <c r="HP109" s="96"/>
      <c r="HQ109" s="96"/>
      <c r="HR109" s="96"/>
      <c r="HS109" s="96"/>
      <c r="HT109" s="96"/>
      <c r="HU109" s="96"/>
      <c r="HV109" s="96"/>
      <c r="HW109" s="96"/>
      <c r="HX109" s="96"/>
      <c r="HY109" s="96"/>
      <c r="HZ109" s="96"/>
      <c r="IA109" s="96"/>
      <c r="IB109" s="96"/>
      <c r="IC109" s="96"/>
      <c r="ID109" s="96"/>
      <c r="IE109" s="96"/>
      <c r="IF109" s="96"/>
      <c r="IG109" s="96"/>
      <c r="IH109" s="96"/>
      <c r="II109" s="96"/>
      <c r="IJ109" s="96"/>
      <c r="IK109" s="96"/>
      <c r="IL109" s="96"/>
      <c r="IM109" s="96"/>
      <c r="IN109" s="96"/>
      <c r="IO109" s="96"/>
      <c r="IP109" s="96"/>
      <c r="IQ109" s="96"/>
      <c r="IR109" s="96"/>
      <c r="IS109" s="96"/>
      <c r="IT109" s="96"/>
      <c r="IU109" s="96"/>
      <c r="IV109" s="96"/>
      <c r="IW109" s="96"/>
    </row>
    <row r="110" spans="2:257" s="195" customFormat="1" ht="20.100000000000001" customHeight="1">
      <c r="B110" s="214"/>
      <c r="C110" s="1268"/>
      <c r="D110" s="1293" t="s">
        <v>1313</v>
      </c>
      <c r="E110" s="1293"/>
      <c r="F110" s="1293"/>
      <c r="G110" s="1293"/>
      <c r="H110" s="1293"/>
      <c r="I110" s="1293"/>
      <c r="J110" s="1293"/>
      <c r="K110" s="1293"/>
      <c r="L110" s="1293"/>
      <c r="M110" s="1293"/>
      <c r="N110" s="1293"/>
      <c r="O110" s="1293"/>
      <c r="P110" s="96"/>
      <c r="R110" s="219"/>
      <c r="X110" s="212"/>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c r="CT110" s="96"/>
      <c r="CU110" s="96"/>
      <c r="CV110" s="96"/>
      <c r="CW110" s="96"/>
      <c r="CX110" s="96"/>
      <c r="CY110" s="96"/>
      <c r="CZ110" s="96"/>
      <c r="DA110" s="96"/>
      <c r="DB110" s="96"/>
      <c r="DC110" s="96"/>
      <c r="DD110" s="96"/>
      <c r="DE110" s="96"/>
      <c r="DF110" s="96"/>
      <c r="DG110" s="96"/>
      <c r="DH110" s="96"/>
      <c r="DI110" s="96"/>
      <c r="DJ110" s="96"/>
      <c r="DK110" s="96"/>
      <c r="DL110" s="96"/>
      <c r="DM110" s="96"/>
      <c r="DN110" s="96"/>
      <c r="DO110" s="96"/>
      <c r="DP110" s="96"/>
      <c r="DQ110" s="96"/>
      <c r="DR110" s="96"/>
      <c r="DS110" s="96"/>
      <c r="DT110" s="96"/>
      <c r="DU110" s="96"/>
      <c r="DV110" s="96"/>
      <c r="DW110" s="96"/>
      <c r="DX110" s="96"/>
      <c r="DY110" s="96"/>
      <c r="DZ110" s="96"/>
      <c r="EA110" s="96"/>
      <c r="EB110" s="96"/>
      <c r="EC110" s="96"/>
      <c r="ED110" s="96"/>
      <c r="EE110" s="96"/>
      <c r="EF110" s="96"/>
      <c r="EG110" s="96"/>
      <c r="EH110" s="96"/>
      <c r="EI110" s="96"/>
      <c r="EJ110" s="96"/>
      <c r="EK110" s="96"/>
      <c r="EL110" s="96"/>
      <c r="EM110" s="96"/>
      <c r="EN110" s="96"/>
      <c r="EO110" s="96"/>
      <c r="EP110" s="96"/>
      <c r="EQ110" s="96"/>
      <c r="ER110" s="96"/>
      <c r="ES110" s="96"/>
      <c r="ET110" s="96"/>
      <c r="EU110" s="96"/>
      <c r="EV110" s="96"/>
      <c r="EW110" s="96"/>
      <c r="EX110" s="96"/>
      <c r="EY110" s="96"/>
      <c r="EZ110" s="96"/>
      <c r="FA110" s="96"/>
      <c r="FB110" s="96"/>
      <c r="FC110" s="96"/>
      <c r="FD110" s="96"/>
      <c r="FE110" s="96"/>
      <c r="FF110" s="96"/>
      <c r="FG110" s="96"/>
      <c r="FH110" s="96"/>
      <c r="FI110" s="96"/>
      <c r="FJ110" s="96"/>
      <c r="FK110" s="96"/>
      <c r="FL110" s="96"/>
      <c r="FM110" s="96"/>
      <c r="FN110" s="96"/>
      <c r="FO110" s="96"/>
      <c r="FP110" s="96"/>
      <c r="FQ110" s="96"/>
      <c r="FR110" s="96"/>
      <c r="FS110" s="96"/>
      <c r="FT110" s="96"/>
      <c r="FU110" s="96"/>
      <c r="FV110" s="96"/>
      <c r="FW110" s="96"/>
      <c r="FX110" s="96"/>
      <c r="FY110" s="96"/>
      <c r="FZ110" s="96"/>
      <c r="GA110" s="96"/>
      <c r="GB110" s="96"/>
      <c r="GC110" s="96"/>
      <c r="GD110" s="96"/>
      <c r="GE110" s="96"/>
      <c r="GF110" s="96"/>
      <c r="GG110" s="96"/>
      <c r="GH110" s="96"/>
      <c r="GI110" s="96"/>
      <c r="GJ110" s="96"/>
      <c r="GK110" s="96"/>
      <c r="GL110" s="96"/>
      <c r="GM110" s="96"/>
      <c r="GN110" s="96"/>
      <c r="GO110" s="96"/>
      <c r="GP110" s="96"/>
      <c r="GQ110" s="96"/>
      <c r="GR110" s="96"/>
      <c r="GS110" s="96"/>
      <c r="GT110" s="96"/>
      <c r="GU110" s="96"/>
      <c r="GV110" s="96"/>
      <c r="GW110" s="96"/>
      <c r="GX110" s="96"/>
      <c r="GY110" s="96"/>
      <c r="GZ110" s="96"/>
      <c r="HA110" s="96"/>
      <c r="HB110" s="96"/>
      <c r="HC110" s="96"/>
      <c r="HD110" s="96"/>
      <c r="HE110" s="96"/>
      <c r="HF110" s="96"/>
      <c r="HG110" s="96"/>
      <c r="HH110" s="96"/>
      <c r="HI110" s="96"/>
      <c r="HJ110" s="96"/>
      <c r="HK110" s="96"/>
      <c r="HL110" s="96"/>
      <c r="HM110" s="96"/>
      <c r="HN110" s="96"/>
      <c r="HO110" s="96"/>
      <c r="HP110" s="96"/>
      <c r="HQ110" s="96"/>
      <c r="HR110" s="96"/>
      <c r="HS110" s="96"/>
      <c r="HT110" s="96"/>
      <c r="HU110" s="96"/>
      <c r="HV110" s="96"/>
      <c r="HW110" s="96"/>
      <c r="HX110" s="96"/>
      <c r="HY110" s="96"/>
      <c r="HZ110" s="96"/>
      <c r="IA110" s="96"/>
      <c r="IB110" s="96"/>
      <c r="IC110" s="96"/>
      <c r="ID110" s="96"/>
      <c r="IE110" s="96"/>
      <c r="IF110" s="96"/>
      <c r="IG110" s="96"/>
      <c r="IH110" s="96"/>
      <c r="II110" s="96"/>
      <c r="IJ110" s="96"/>
      <c r="IK110" s="96"/>
      <c r="IL110" s="96"/>
      <c r="IM110" s="96"/>
      <c r="IN110" s="96"/>
      <c r="IO110" s="96"/>
      <c r="IP110" s="96"/>
      <c r="IQ110" s="96"/>
      <c r="IR110" s="96"/>
      <c r="IS110" s="96"/>
      <c r="IT110" s="96"/>
      <c r="IU110" s="96"/>
      <c r="IV110" s="96"/>
      <c r="IW110" s="96"/>
    </row>
    <row r="111" spans="2:257" s="195" customFormat="1" ht="20.100000000000001" customHeight="1">
      <c r="B111" s="214"/>
      <c r="C111" s="1283"/>
      <c r="D111" s="1293"/>
      <c r="E111" s="1293"/>
      <c r="F111" s="1293"/>
      <c r="G111" s="1293"/>
      <c r="H111" s="1293"/>
      <c r="I111" s="1293"/>
      <c r="J111" s="1293"/>
      <c r="K111" s="1293"/>
      <c r="L111" s="1293"/>
      <c r="M111" s="1293"/>
      <c r="N111" s="1293"/>
      <c r="O111" s="1293"/>
      <c r="P111" s="96"/>
      <c r="R111" s="219"/>
      <c r="X111" s="212"/>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6"/>
      <c r="FT111" s="96"/>
      <c r="FU111" s="96"/>
      <c r="FV111" s="96"/>
      <c r="FW111" s="96"/>
      <c r="FX111" s="96"/>
      <c r="FY111" s="96"/>
      <c r="FZ111" s="96"/>
      <c r="GA111" s="96"/>
      <c r="GB111" s="96"/>
      <c r="GC111" s="96"/>
      <c r="GD111" s="96"/>
      <c r="GE111" s="96"/>
      <c r="GF111" s="96"/>
      <c r="GG111" s="96"/>
      <c r="GH111" s="96"/>
      <c r="GI111" s="96"/>
      <c r="GJ111" s="96"/>
      <c r="GK111" s="96"/>
      <c r="GL111" s="96"/>
      <c r="GM111" s="96"/>
      <c r="GN111" s="96"/>
      <c r="GO111" s="96"/>
      <c r="GP111" s="96"/>
      <c r="GQ111" s="96"/>
      <c r="GR111" s="96"/>
      <c r="GS111" s="96"/>
      <c r="GT111" s="96"/>
      <c r="GU111" s="96"/>
      <c r="GV111" s="96"/>
      <c r="GW111" s="96"/>
      <c r="GX111" s="96"/>
      <c r="GY111" s="96"/>
      <c r="GZ111" s="96"/>
      <c r="HA111" s="96"/>
      <c r="HB111" s="96"/>
      <c r="HC111" s="96"/>
      <c r="HD111" s="96"/>
      <c r="HE111" s="96"/>
      <c r="HF111" s="96"/>
      <c r="HG111" s="96"/>
      <c r="HH111" s="96"/>
      <c r="HI111" s="96"/>
      <c r="HJ111" s="96"/>
      <c r="HK111" s="96"/>
      <c r="HL111" s="96"/>
      <c r="HM111" s="96"/>
      <c r="HN111" s="96"/>
      <c r="HO111" s="96"/>
      <c r="HP111" s="96"/>
      <c r="HQ111" s="96"/>
      <c r="HR111" s="96"/>
      <c r="HS111" s="96"/>
      <c r="HT111" s="96"/>
      <c r="HU111" s="96"/>
      <c r="HV111" s="96"/>
      <c r="HW111" s="96"/>
      <c r="HX111" s="96"/>
      <c r="HY111" s="96"/>
      <c r="HZ111" s="96"/>
      <c r="IA111" s="96"/>
      <c r="IB111" s="96"/>
      <c r="IC111" s="96"/>
      <c r="ID111" s="96"/>
      <c r="IE111" s="96"/>
      <c r="IF111" s="96"/>
      <c r="IG111" s="96"/>
      <c r="IH111" s="96"/>
      <c r="II111" s="96"/>
      <c r="IJ111" s="96"/>
      <c r="IK111" s="96"/>
      <c r="IL111" s="96"/>
      <c r="IM111" s="96"/>
      <c r="IN111" s="96"/>
      <c r="IO111" s="96"/>
      <c r="IP111" s="96"/>
      <c r="IQ111" s="96"/>
      <c r="IR111" s="96"/>
      <c r="IS111" s="96"/>
      <c r="IT111" s="96"/>
      <c r="IU111" s="96"/>
      <c r="IV111" s="96"/>
      <c r="IW111" s="96"/>
    </row>
    <row r="112" spans="2:257" s="195" customFormat="1" ht="20.100000000000001" customHeight="1">
      <c r="B112" s="214"/>
      <c r="C112" s="1283"/>
      <c r="D112" s="1294" t="s">
        <v>30</v>
      </c>
      <c r="E112" s="1294"/>
      <c r="F112" s="1294"/>
      <c r="G112" s="1294"/>
      <c r="H112" s="1294"/>
      <c r="I112" s="1294"/>
      <c r="J112" s="1294"/>
      <c r="K112" s="1294"/>
      <c r="L112" s="1294"/>
      <c r="M112" s="1294"/>
      <c r="N112" s="1294"/>
      <c r="O112" s="1294"/>
      <c r="P112" s="96"/>
      <c r="R112" s="219"/>
      <c r="X112" s="212"/>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c r="DY112" s="96"/>
      <c r="DZ112" s="96"/>
      <c r="EA112" s="96"/>
      <c r="EB112" s="96"/>
      <c r="EC112" s="96"/>
      <c r="ED112" s="96"/>
      <c r="EE112" s="96"/>
      <c r="EF112" s="96"/>
      <c r="EG112" s="96"/>
      <c r="EH112" s="96"/>
      <c r="EI112" s="96"/>
      <c r="EJ112" s="96"/>
      <c r="EK112" s="96"/>
      <c r="EL112" s="96"/>
      <c r="EM112" s="96"/>
      <c r="EN112" s="96"/>
      <c r="EO112" s="96"/>
      <c r="EP112" s="96"/>
      <c r="EQ112" s="96"/>
      <c r="ER112" s="96"/>
      <c r="ES112" s="96"/>
      <c r="ET112" s="96"/>
      <c r="EU112" s="96"/>
      <c r="EV112" s="96"/>
      <c r="EW112" s="96"/>
      <c r="EX112" s="96"/>
      <c r="EY112" s="96"/>
      <c r="EZ112" s="96"/>
      <c r="FA112" s="96"/>
      <c r="FB112" s="96"/>
      <c r="FC112" s="96"/>
      <c r="FD112" s="96"/>
      <c r="FE112" s="96"/>
      <c r="FF112" s="96"/>
      <c r="FG112" s="96"/>
      <c r="FH112" s="96"/>
      <c r="FI112" s="96"/>
      <c r="FJ112" s="96"/>
      <c r="FK112" s="96"/>
      <c r="FL112" s="96"/>
      <c r="FM112" s="96"/>
      <c r="FN112" s="96"/>
      <c r="FO112" s="96"/>
      <c r="FP112" s="96"/>
      <c r="FQ112" s="96"/>
      <c r="FR112" s="96"/>
      <c r="FS112" s="96"/>
      <c r="FT112" s="96"/>
      <c r="FU112" s="96"/>
      <c r="FV112" s="96"/>
      <c r="FW112" s="96"/>
      <c r="FX112" s="96"/>
      <c r="FY112" s="96"/>
      <c r="FZ112" s="96"/>
      <c r="GA112" s="96"/>
      <c r="GB112" s="96"/>
      <c r="GC112" s="96"/>
      <c r="GD112" s="96"/>
      <c r="GE112" s="96"/>
      <c r="GF112" s="96"/>
      <c r="GG112" s="96"/>
      <c r="GH112" s="96"/>
      <c r="GI112" s="96"/>
      <c r="GJ112" s="96"/>
      <c r="GK112" s="96"/>
      <c r="GL112" s="96"/>
      <c r="GM112" s="96"/>
      <c r="GN112" s="96"/>
      <c r="GO112" s="96"/>
      <c r="GP112" s="96"/>
      <c r="GQ112" s="96"/>
      <c r="GR112" s="96"/>
      <c r="GS112" s="96"/>
      <c r="GT112" s="96"/>
      <c r="GU112" s="96"/>
      <c r="GV112" s="96"/>
      <c r="GW112" s="96"/>
      <c r="GX112" s="96"/>
      <c r="GY112" s="96"/>
      <c r="GZ112" s="96"/>
      <c r="HA112" s="96"/>
      <c r="HB112" s="96"/>
      <c r="HC112" s="96"/>
      <c r="HD112" s="96"/>
      <c r="HE112" s="96"/>
      <c r="HF112" s="96"/>
      <c r="HG112" s="96"/>
      <c r="HH112" s="96"/>
      <c r="HI112" s="96"/>
      <c r="HJ112" s="96"/>
      <c r="HK112" s="96"/>
      <c r="HL112" s="96"/>
      <c r="HM112" s="96"/>
      <c r="HN112" s="96"/>
      <c r="HO112" s="96"/>
      <c r="HP112" s="96"/>
      <c r="HQ112" s="96"/>
      <c r="HR112" s="96"/>
      <c r="HS112" s="96"/>
      <c r="HT112" s="96"/>
      <c r="HU112" s="96"/>
      <c r="HV112" s="96"/>
      <c r="HW112" s="96"/>
      <c r="HX112" s="96"/>
      <c r="HY112" s="96"/>
      <c r="HZ112" s="96"/>
      <c r="IA112" s="96"/>
      <c r="IB112" s="96"/>
      <c r="IC112" s="96"/>
      <c r="ID112" s="96"/>
      <c r="IE112" s="96"/>
      <c r="IF112" s="96"/>
      <c r="IG112" s="96"/>
      <c r="IH112" s="96"/>
      <c r="II112" s="96"/>
      <c r="IJ112" s="96"/>
      <c r="IK112" s="96"/>
      <c r="IL112" s="96"/>
      <c r="IM112" s="96"/>
      <c r="IN112" s="96"/>
      <c r="IO112" s="96"/>
      <c r="IP112" s="96"/>
      <c r="IQ112" s="96"/>
      <c r="IR112" s="96"/>
      <c r="IS112" s="96"/>
      <c r="IT112" s="96"/>
      <c r="IU112" s="96"/>
      <c r="IV112" s="96"/>
      <c r="IW112" s="96"/>
    </row>
    <row r="113" spans="2:257" s="195" customFormat="1" ht="20.100000000000001" customHeight="1">
      <c r="B113" s="214"/>
      <c r="C113" s="1283"/>
      <c r="D113" s="1294"/>
      <c r="E113" s="1294"/>
      <c r="F113" s="1294"/>
      <c r="G113" s="1294"/>
      <c r="H113" s="1294"/>
      <c r="I113" s="1294"/>
      <c r="J113" s="1294"/>
      <c r="K113" s="1294"/>
      <c r="L113" s="1294"/>
      <c r="M113" s="1294"/>
      <c r="N113" s="1294"/>
      <c r="O113" s="1294"/>
      <c r="P113" s="96"/>
      <c r="R113" s="219"/>
      <c r="X113" s="212"/>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6"/>
      <c r="FT113" s="96"/>
      <c r="FU113" s="96"/>
      <c r="FV113" s="96"/>
      <c r="FW113" s="96"/>
      <c r="FX113" s="96"/>
      <c r="FY113" s="96"/>
      <c r="FZ113" s="96"/>
      <c r="GA113" s="96"/>
      <c r="GB113" s="96"/>
      <c r="GC113" s="96"/>
      <c r="GD113" s="96"/>
      <c r="GE113" s="96"/>
      <c r="GF113" s="96"/>
      <c r="GG113" s="96"/>
      <c r="GH113" s="96"/>
      <c r="GI113" s="96"/>
      <c r="GJ113" s="96"/>
      <c r="GK113" s="96"/>
      <c r="GL113" s="96"/>
      <c r="GM113" s="96"/>
      <c r="GN113" s="96"/>
      <c r="GO113" s="96"/>
      <c r="GP113" s="96"/>
      <c r="GQ113" s="96"/>
      <c r="GR113" s="96"/>
      <c r="GS113" s="96"/>
      <c r="GT113" s="96"/>
      <c r="GU113" s="96"/>
      <c r="GV113" s="96"/>
      <c r="GW113" s="96"/>
      <c r="GX113" s="96"/>
      <c r="GY113" s="96"/>
      <c r="GZ113" s="96"/>
      <c r="HA113" s="96"/>
      <c r="HB113" s="96"/>
      <c r="HC113" s="96"/>
      <c r="HD113" s="96"/>
      <c r="HE113" s="96"/>
      <c r="HF113" s="96"/>
      <c r="HG113" s="96"/>
      <c r="HH113" s="96"/>
      <c r="HI113" s="96"/>
      <c r="HJ113" s="96"/>
      <c r="HK113" s="96"/>
      <c r="HL113" s="96"/>
      <c r="HM113" s="96"/>
      <c r="HN113" s="96"/>
      <c r="HO113" s="96"/>
      <c r="HP113" s="96"/>
      <c r="HQ113" s="96"/>
      <c r="HR113" s="96"/>
      <c r="HS113" s="96"/>
      <c r="HT113" s="96"/>
      <c r="HU113" s="96"/>
      <c r="HV113" s="96"/>
      <c r="HW113" s="96"/>
      <c r="HX113" s="96"/>
      <c r="HY113" s="96"/>
      <c r="HZ113" s="96"/>
      <c r="IA113" s="96"/>
      <c r="IB113" s="96"/>
      <c r="IC113" s="96"/>
      <c r="ID113" s="96"/>
      <c r="IE113" s="96"/>
      <c r="IF113" s="96"/>
      <c r="IG113" s="96"/>
      <c r="IH113" s="96"/>
      <c r="II113" s="96"/>
      <c r="IJ113" s="96"/>
      <c r="IK113" s="96"/>
      <c r="IL113" s="96"/>
      <c r="IM113" s="96"/>
      <c r="IN113" s="96"/>
      <c r="IO113" s="96"/>
      <c r="IP113" s="96"/>
      <c r="IQ113" s="96"/>
      <c r="IR113" s="96"/>
      <c r="IS113" s="96"/>
      <c r="IT113" s="96"/>
      <c r="IU113" s="96"/>
      <c r="IV113" s="96"/>
      <c r="IW113" s="96"/>
    </row>
    <row r="114" spans="2:257" s="195" customFormat="1" ht="20.100000000000001" customHeight="1">
      <c r="B114" s="214"/>
      <c r="C114" s="1283"/>
      <c r="D114" s="1294"/>
      <c r="E114" s="1294"/>
      <c r="F114" s="1294"/>
      <c r="G114" s="1294"/>
      <c r="H114" s="1294"/>
      <c r="I114" s="1294"/>
      <c r="J114" s="1294"/>
      <c r="K114" s="1294"/>
      <c r="L114" s="1294"/>
      <c r="M114" s="1294"/>
      <c r="N114" s="1294"/>
      <c r="O114" s="1294"/>
      <c r="P114" s="96"/>
      <c r="R114" s="219"/>
      <c r="X114" s="212"/>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96"/>
      <c r="EZ114" s="96"/>
      <c r="FA114" s="96"/>
      <c r="FB114" s="96"/>
      <c r="FC114" s="96"/>
      <c r="FD114" s="96"/>
      <c r="FE114" s="96"/>
      <c r="FF114" s="96"/>
      <c r="FG114" s="96"/>
      <c r="FH114" s="96"/>
      <c r="FI114" s="96"/>
      <c r="FJ114" s="96"/>
      <c r="FK114" s="96"/>
      <c r="FL114" s="96"/>
      <c r="FM114" s="96"/>
      <c r="FN114" s="96"/>
      <c r="FO114" s="96"/>
      <c r="FP114" s="96"/>
      <c r="FQ114" s="96"/>
      <c r="FR114" s="96"/>
      <c r="FS114" s="96"/>
      <c r="FT114" s="96"/>
      <c r="FU114" s="96"/>
      <c r="FV114" s="96"/>
      <c r="FW114" s="96"/>
      <c r="FX114" s="96"/>
      <c r="FY114" s="96"/>
      <c r="FZ114" s="96"/>
      <c r="GA114" s="96"/>
      <c r="GB114" s="96"/>
      <c r="GC114" s="96"/>
      <c r="GD114" s="96"/>
      <c r="GE114" s="96"/>
      <c r="GF114" s="96"/>
      <c r="GG114" s="96"/>
      <c r="GH114" s="96"/>
      <c r="GI114" s="96"/>
      <c r="GJ114" s="96"/>
      <c r="GK114" s="96"/>
      <c r="GL114" s="96"/>
      <c r="GM114" s="96"/>
      <c r="GN114" s="96"/>
      <c r="GO114" s="96"/>
      <c r="GP114" s="96"/>
      <c r="GQ114" s="96"/>
      <c r="GR114" s="96"/>
      <c r="GS114" s="96"/>
      <c r="GT114" s="96"/>
      <c r="GU114" s="96"/>
      <c r="GV114" s="96"/>
      <c r="GW114" s="96"/>
      <c r="GX114" s="96"/>
      <c r="GY114" s="96"/>
      <c r="GZ114" s="96"/>
      <c r="HA114" s="96"/>
      <c r="HB114" s="96"/>
      <c r="HC114" s="96"/>
      <c r="HD114" s="96"/>
      <c r="HE114" s="96"/>
      <c r="HF114" s="96"/>
      <c r="HG114" s="96"/>
      <c r="HH114" s="96"/>
      <c r="HI114" s="96"/>
      <c r="HJ114" s="96"/>
      <c r="HK114" s="96"/>
      <c r="HL114" s="96"/>
      <c r="HM114" s="96"/>
      <c r="HN114" s="96"/>
      <c r="HO114" s="96"/>
      <c r="HP114" s="96"/>
      <c r="HQ114" s="96"/>
      <c r="HR114" s="96"/>
      <c r="HS114" s="96"/>
      <c r="HT114" s="96"/>
      <c r="HU114" s="96"/>
      <c r="HV114" s="96"/>
      <c r="HW114" s="96"/>
      <c r="HX114" s="96"/>
      <c r="HY114" s="96"/>
      <c r="HZ114" s="96"/>
      <c r="IA114" s="96"/>
      <c r="IB114" s="96"/>
      <c r="IC114" s="96"/>
      <c r="ID114" s="96"/>
      <c r="IE114" s="96"/>
      <c r="IF114" s="96"/>
      <c r="IG114" s="96"/>
      <c r="IH114" s="96"/>
      <c r="II114" s="96"/>
      <c r="IJ114" s="96"/>
      <c r="IK114" s="96"/>
      <c r="IL114" s="96"/>
      <c r="IM114" s="96"/>
      <c r="IN114" s="96"/>
      <c r="IO114" s="96"/>
      <c r="IP114" s="96"/>
      <c r="IQ114" s="96"/>
      <c r="IR114" s="96"/>
      <c r="IS114" s="96"/>
      <c r="IT114" s="96"/>
      <c r="IU114" s="96"/>
      <c r="IV114" s="96"/>
      <c r="IW114" s="96"/>
    </row>
    <row r="115" spans="2:257" s="195" customFormat="1" ht="20.100000000000001" customHeight="1">
      <c r="B115" s="214"/>
      <c r="C115" s="1283"/>
      <c r="D115" s="1283"/>
      <c r="E115" s="1283"/>
      <c r="F115" s="1283"/>
      <c r="G115" s="1283"/>
      <c r="H115" s="1283"/>
      <c r="I115" s="1283"/>
      <c r="J115" s="1283"/>
      <c r="K115" s="1283"/>
      <c r="L115" s="1283"/>
      <c r="M115" s="1283"/>
      <c r="N115" s="1283"/>
      <c r="O115" s="1283"/>
      <c r="P115" s="96"/>
      <c r="R115" s="219"/>
      <c r="X115" s="212"/>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c r="HA115" s="96"/>
      <c r="HB115" s="96"/>
      <c r="HC115" s="96"/>
      <c r="HD115" s="96"/>
      <c r="HE115" s="96"/>
      <c r="HF115" s="96"/>
      <c r="HG115" s="96"/>
      <c r="HH115" s="96"/>
      <c r="HI115" s="96"/>
      <c r="HJ115" s="96"/>
      <c r="HK115" s="96"/>
      <c r="HL115" s="96"/>
      <c r="HM115" s="96"/>
      <c r="HN115" s="96"/>
      <c r="HO115" s="96"/>
      <c r="HP115" s="96"/>
      <c r="HQ115" s="96"/>
      <c r="HR115" s="96"/>
      <c r="HS115" s="96"/>
      <c r="HT115" s="96"/>
      <c r="HU115" s="96"/>
      <c r="HV115" s="96"/>
      <c r="HW115" s="96"/>
      <c r="HX115" s="96"/>
      <c r="HY115" s="96"/>
      <c r="HZ115" s="96"/>
      <c r="IA115" s="96"/>
      <c r="IB115" s="96"/>
      <c r="IC115" s="96"/>
      <c r="ID115" s="96"/>
      <c r="IE115" s="96"/>
      <c r="IF115" s="96"/>
      <c r="IG115" s="96"/>
      <c r="IH115" s="96"/>
      <c r="II115" s="96"/>
      <c r="IJ115" s="96"/>
      <c r="IK115" s="96"/>
      <c r="IL115" s="96"/>
      <c r="IM115" s="96"/>
      <c r="IN115" s="96"/>
      <c r="IO115" s="96"/>
      <c r="IP115" s="96"/>
      <c r="IQ115" s="96"/>
      <c r="IR115" s="96"/>
      <c r="IS115" s="96"/>
      <c r="IT115" s="96"/>
      <c r="IU115" s="96"/>
      <c r="IV115" s="96"/>
      <c r="IW115" s="96"/>
    </row>
    <row r="116" spans="2:257" s="195" customFormat="1" ht="20.100000000000001" customHeight="1">
      <c r="B116" s="214"/>
      <c r="C116" s="1275" t="s">
        <v>1074</v>
      </c>
      <c r="D116" s="1283"/>
      <c r="E116" s="1283"/>
      <c r="F116" s="1283"/>
      <c r="G116" s="1283"/>
      <c r="H116" s="1283"/>
      <c r="I116" s="1283"/>
      <c r="J116" s="1283"/>
      <c r="K116" s="1283"/>
      <c r="L116" s="1283"/>
      <c r="M116" s="1283"/>
      <c r="N116" s="1283"/>
      <c r="O116" s="1283"/>
      <c r="P116" s="96"/>
      <c r="R116" s="219"/>
      <c r="X116" s="212"/>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6"/>
      <c r="FT116" s="96"/>
      <c r="FU116" s="96"/>
      <c r="FV116" s="96"/>
      <c r="FW116" s="96"/>
      <c r="FX116" s="96"/>
      <c r="FY116" s="96"/>
      <c r="FZ116" s="96"/>
      <c r="GA116" s="96"/>
      <c r="GB116" s="96"/>
      <c r="GC116" s="96"/>
      <c r="GD116" s="96"/>
      <c r="GE116" s="96"/>
      <c r="GF116" s="96"/>
      <c r="GG116" s="96"/>
      <c r="GH116" s="96"/>
      <c r="GI116" s="96"/>
      <c r="GJ116" s="96"/>
      <c r="GK116" s="96"/>
      <c r="GL116" s="96"/>
      <c r="GM116" s="96"/>
      <c r="GN116" s="96"/>
      <c r="GO116" s="96"/>
      <c r="GP116" s="96"/>
      <c r="GQ116" s="96"/>
      <c r="GR116" s="96"/>
      <c r="GS116" s="96"/>
      <c r="GT116" s="96"/>
      <c r="GU116" s="96"/>
      <c r="GV116" s="96"/>
      <c r="GW116" s="96"/>
      <c r="GX116" s="96"/>
      <c r="GY116" s="96"/>
      <c r="GZ116" s="96"/>
      <c r="HA116" s="96"/>
      <c r="HB116" s="96"/>
      <c r="HC116" s="96"/>
      <c r="HD116" s="96"/>
      <c r="HE116" s="96"/>
      <c r="HF116" s="96"/>
      <c r="HG116" s="96"/>
      <c r="HH116" s="96"/>
      <c r="HI116" s="96"/>
      <c r="HJ116" s="96"/>
      <c r="HK116" s="96"/>
      <c r="HL116" s="96"/>
      <c r="HM116" s="96"/>
      <c r="HN116" s="96"/>
      <c r="HO116" s="96"/>
      <c r="HP116" s="96"/>
      <c r="HQ116" s="96"/>
      <c r="HR116" s="96"/>
      <c r="HS116" s="96"/>
      <c r="HT116" s="96"/>
      <c r="HU116" s="96"/>
      <c r="HV116" s="96"/>
      <c r="HW116" s="96"/>
      <c r="HX116" s="96"/>
      <c r="HY116" s="96"/>
      <c r="HZ116" s="96"/>
      <c r="IA116" s="96"/>
      <c r="IB116" s="96"/>
      <c r="IC116" s="96"/>
      <c r="ID116" s="96"/>
      <c r="IE116" s="96"/>
      <c r="IF116" s="96"/>
      <c r="IG116" s="96"/>
      <c r="IH116" s="96"/>
      <c r="II116" s="96"/>
      <c r="IJ116" s="96"/>
      <c r="IK116" s="96"/>
      <c r="IL116" s="96"/>
      <c r="IM116" s="96"/>
      <c r="IN116" s="96"/>
      <c r="IO116" s="96"/>
      <c r="IP116" s="96"/>
      <c r="IQ116" s="96"/>
      <c r="IR116" s="96"/>
      <c r="IS116" s="96"/>
      <c r="IT116" s="96"/>
      <c r="IU116" s="96"/>
      <c r="IV116" s="96"/>
      <c r="IW116" s="96"/>
    </row>
    <row r="117" spans="2:257" s="195" customFormat="1" ht="20.100000000000001" customHeight="1">
      <c r="B117" s="214"/>
      <c r="C117" s="1268"/>
      <c r="D117" s="1280" t="s">
        <v>1315</v>
      </c>
      <c r="E117" s="1283"/>
      <c r="F117" s="1283"/>
      <c r="G117" s="1283"/>
      <c r="H117" s="1283"/>
      <c r="I117" s="1283"/>
      <c r="J117" s="1283"/>
      <c r="K117" s="1283"/>
      <c r="L117" s="1291"/>
      <c r="M117" s="1291"/>
      <c r="N117" s="1291"/>
      <c r="O117" s="1283"/>
      <c r="P117" s="96"/>
      <c r="R117" s="219"/>
      <c r="X117" s="212"/>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c r="HA117" s="96"/>
      <c r="HB117" s="96"/>
      <c r="HC117" s="96"/>
      <c r="HD117" s="96"/>
      <c r="HE117" s="96"/>
      <c r="HF117" s="96"/>
      <c r="HG117" s="96"/>
      <c r="HH117" s="96"/>
      <c r="HI117" s="96"/>
      <c r="HJ117" s="96"/>
      <c r="HK117" s="96"/>
      <c r="HL117" s="96"/>
      <c r="HM117" s="96"/>
      <c r="HN117" s="96"/>
      <c r="HO117" s="96"/>
      <c r="HP117" s="96"/>
      <c r="HQ117" s="96"/>
      <c r="HR117" s="96"/>
      <c r="HS117" s="96"/>
      <c r="HT117" s="96"/>
      <c r="HU117" s="96"/>
      <c r="HV117" s="96"/>
      <c r="HW117" s="96"/>
      <c r="HX117" s="96"/>
      <c r="HY117" s="96"/>
      <c r="HZ117" s="96"/>
      <c r="IA117" s="96"/>
      <c r="IB117" s="96"/>
      <c r="IC117" s="96"/>
      <c r="ID117" s="96"/>
      <c r="IE117" s="96"/>
      <c r="IF117" s="96"/>
      <c r="IG117" s="96"/>
      <c r="IH117" s="96"/>
      <c r="II117" s="96"/>
      <c r="IJ117" s="96"/>
      <c r="IK117" s="96"/>
      <c r="IL117" s="96"/>
      <c r="IM117" s="96"/>
      <c r="IN117" s="96"/>
      <c r="IO117" s="96"/>
      <c r="IP117" s="96"/>
      <c r="IQ117" s="96"/>
      <c r="IR117" s="96"/>
      <c r="IS117" s="96"/>
      <c r="IT117" s="96"/>
      <c r="IU117" s="96"/>
      <c r="IV117" s="96"/>
      <c r="IW117" s="96"/>
    </row>
    <row r="118" spans="2:257" s="195" customFormat="1" ht="20.100000000000001" customHeight="1">
      <c r="B118" s="214"/>
      <c r="C118" s="1268"/>
      <c r="D118" s="1280" t="s">
        <v>1316</v>
      </c>
      <c r="E118" s="1283"/>
      <c r="F118" s="1283"/>
      <c r="G118" s="1283"/>
      <c r="H118" s="1283"/>
      <c r="I118" s="1283"/>
      <c r="J118" s="1283"/>
      <c r="K118" s="1283"/>
      <c r="L118" s="1283"/>
      <c r="M118" s="1283"/>
      <c r="N118" s="1283"/>
      <c r="O118" s="1283"/>
      <c r="P118" s="96"/>
      <c r="R118" s="219"/>
      <c r="X118" s="212"/>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6"/>
      <c r="DJ118" s="96"/>
      <c r="DK118" s="96"/>
      <c r="DL118" s="96"/>
      <c r="DM118" s="96"/>
      <c r="DN118" s="96"/>
      <c r="DO118" s="96"/>
      <c r="DP118" s="96"/>
      <c r="DQ118" s="96"/>
      <c r="DR118" s="96"/>
      <c r="DS118" s="96"/>
      <c r="DT118" s="96"/>
      <c r="DU118" s="96"/>
      <c r="DV118" s="96"/>
      <c r="DW118" s="96"/>
      <c r="DX118" s="96"/>
      <c r="DY118" s="96"/>
      <c r="DZ118" s="96"/>
      <c r="EA118" s="96"/>
      <c r="EB118" s="96"/>
      <c r="EC118" s="96"/>
      <c r="ED118" s="96"/>
      <c r="EE118" s="96"/>
      <c r="EF118" s="96"/>
      <c r="EG118" s="96"/>
      <c r="EH118" s="96"/>
      <c r="EI118" s="96"/>
      <c r="EJ118" s="96"/>
      <c r="EK118" s="96"/>
      <c r="EL118" s="96"/>
      <c r="EM118" s="96"/>
      <c r="EN118" s="96"/>
      <c r="EO118" s="96"/>
      <c r="EP118" s="96"/>
      <c r="EQ118" s="96"/>
      <c r="ER118" s="96"/>
      <c r="ES118" s="96"/>
      <c r="ET118" s="96"/>
      <c r="EU118" s="96"/>
      <c r="EV118" s="96"/>
      <c r="EW118" s="96"/>
      <c r="EX118" s="96"/>
      <c r="EY118" s="96"/>
      <c r="EZ118" s="96"/>
      <c r="FA118" s="96"/>
      <c r="FB118" s="96"/>
      <c r="FC118" s="96"/>
      <c r="FD118" s="96"/>
      <c r="FE118" s="96"/>
      <c r="FF118" s="96"/>
      <c r="FG118" s="96"/>
      <c r="FH118" s="96"/>
      <c r="FI118" s="96"/>
      <c r="FJ118" s="96"/>
      <c r="FK118" s="96"/>
      <c r="FL118" s="96"/>
      <c r="FM118" s="96"/>
      <c r="FN118" s="96"/>
      <c r="FO118" s="96"/>
      <c r="FP118" s="96"/>
      <c r="FQ118" s="96"/>
      <c r="FR118" s="96"/>
      <c r="FS118" s="96"/>
      <c r="FT118" s="96"/>
      <c r="FU118" s="96"/>
      <c r="FV118" s="96"/>
      <c r="FW118" s="96"/>
      <c r="FX118" s="96"/>
      <c r="FY118" s="96"/>
      <c r="FZ118" s="96"/>
      <c r="GA118" s="96"/>
      <c r="GB118" s="96"/>
      <c r="GC118" s="96"/>
      <c r="GD118" s="96"/>
      <c r="GE118" s="96"/>
      <c r="GF118" s="96"/>
      <c r="GG118" s="96"/>
      <c r="GH118" s="96"/>
      <c r="GI118" s="96"/>
      <c r="GJ118" s="96"/>
      <c r="GK118" s="96"/>
      <c r="GL118" s="96"/>
      <c r="GM118" s="96"/>
      <c r="GN118" s="96"/>
      <c r="GO118" s="96"/>
      <c r="GP118" s="96"/>
      <c r="GQ118" s="96"/>
      <c r="GR118" s="96"/>
      <c r="GS118" s="96"/>
      <c r="GT118" s="96"/>
      <c r="GU118" s="96"/>
      <c r="GV118" s="96"/>
      <c r="GW118" s="96"/>
      <c r="GX118" s="96"/>
      <c r="GY118" s="96"/>
      <c r="GZ118" s="96"/>
      <c r="HA118" s="96"/>
      <c r="HB118" s="96"/>
      <c r="HC118" s="96"/>
      <c r="HD118" s="96"/>
      <c r="HE118" s="96"/>
      <c r="HF118" s="96"/>
      <c r="HG118" s="96"/>
      <c r="HH118" s="96"/>
      <c r="HI118" s="96"/>
      <c r="HJ118" s="96"/>
      <c r="HK118" s="96"/>
      <c r="HL118" s="96"/>
      <c r="HM118" s="96"/>
      <c r="HN118" s="96"/>
      <c r="HO118" s="96"/>
      <c r="HP118" s="96"/>
      <c r="HQ118" s="96"/>
      <c r="HR118" s="96"/>
      <c r="HS118" s="96"/>
      <c r="HT118" s="96"/>
      <c r="HU118" s="96"/>
      <c r="HV118" s="96"/>
      <c r="HW118" s="96"/>
      <c r="HX118" s="96"/>
      <c r="HY118" s="96"/>
      <c r="HZ118" s="96"/>
      <c r="IA118" s="96"/>
      <c r="IB118" s="96"/>
      <c r="IC118" s="96"/>
      <c r="ID118" s="96"/>
      <c r="IE118" s="96"/>
      <c r="IF118" s="96"/>
      <c r="IG118" s="96"/>
      <c r="IH118" s="96"/>
      <c r="II118" s="96"/>
      <c r="IJ118" s="96"/>
      <c r="IK118" s="96"/>
      <c r="IL118" s="96"/>
      <c r="IM118" s="96"/>
      <c r="IN118" s="96"/>
      <c r="IO118" s="96"/>
      <c r="IP118" s="96"/>
      <c r="IQ118" s="96"/>
      <c r="IR118" s="96"/>
      <c r="IS118" s="96"/>
      <c r="IT118" s="96"/>
      <c r="IU118" s="96"/>
      <c r="IV118" s="96"/>
      <c r="IW118" s="96"/>
    </row>
    <row r="119" spans="2:257" s="195" customFormat="1" ht="20.100000000000001" customHeight="1">
      <c r="B119" s="214"/>
      <c r="C119" s="1268"/>
      <c r="D119" s="1280" t="s">
        <v>1317</v>
      </c>
      <c r="E119" s="1283"/>
      <c r="F119" s="1283"/>
      <c r="G119" s="1283"/>
      <c r="H119" s="1283"/>
      <c r="I119" s="1283"/>
      <c r="J119" s="1283"/>
      <c r="K119" s="1283"/>
      <c r="L119" s="1283"/>
      <c r="M119" s="1283"/>
      <c r="N119" s="1283"/>
      <c r="O119" s="1283"/>
      <c r="P119" s="96"/>
      <c r="R119" s="219"/>
      <c r="X119" s="212"/>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6"/>
      <c r="FT119" s="96"/>
      <c r="FU119" s="96"/>
      <c r="FV119" s="96"/>
      <c r="FW119" s="96"/>
      <c r="FX119" s="96"/>
      <c r="FY119" s="96"/>
      <c r="FZ119" s="96"/>
      <c r="GA119" s="96"/>
      <c r="GB119" s="96"/>
      <c r="GC119" s="96"/>
      <c r="GD119" s="96"/>
      <c r="GE119" s="96"/>
      <c r="GF119" s="96"/>
      <c r="GG119" s="96"/>
      <c r="GH119" s="96"/>
      <c r="GI119" s="96"/>
      <c r="GJ119" s="96"/>
      <c r="GK119" s="96"/>
      <c r="GL119" s="96"/>
      <c r="GM119" s="96"/>
      <c r="GN119" s="96"/>
      <c r="GO119" s="96"/>
      <c r="GP119" s="96"/>
      <c r="GQ119" s="96"/>
      <c r="GR119" s="96"/>
      <c r="GS119" s="96"/>
      <c r="GT119" s="96"/>
      <c r="GU119" s="96"/>
      <c r="GV119" s="96"/>
      <c r="GW119" s="96"/>
      <c r="GX119" s="96"/>
      <c r="GY119" s="96"/>
      <c r="GZ119" s="96"/>
      <c r="HA119" s="96"/>
      <c r="HB119" s="96"/>
      <c r="HC119" s="96"/>
      <c r="HD119" s="96"/>
      <c r="HE119" s="96"/>
      <c r="HF119" s="96"/>
      <c r="HG119" s="96"/>
      <c r="HH119" s="96"/>
      <c r="HI119" s="96"/>
      <c r="HJ119" s="96"/>
      <c r="HK119" s="96"/>
      <c r="HL119" s="96"/>
      <c r="HM119" s="96"/>
      <c r="HN119" s="96"/>
      <c r="HO119" s="96"/>
      <c r="HP119" s="96"/>
      <c r="HQ119" s="96"/>
      <c r="HR119" s="96"/>
      <c r="HS119" s="96"/>
      <c r="HT119" s="96"/>
      <c r="HU119" s="96"/>
      <c r="HV119" s="96"/>
      <c r="HW119" s="96"/>
      <c r="HX119" s="96"/>
      <c r="HY119" s="96"/>
      <c r="HZ119" s="96"/>
      <c r="IA119" s="96"/>
      <c r="IB119" s="96"/>
      <c r="IC119" s="96"/>
      <c r="ID119" s="96"/>
      <c r="IE119" s="96"/>
      <c r="IF119" s="96"/>
      <c r="IG119" s="96"/>
      <c r="IH119" s="96"/>
      <c r="II119" s="96"/>
      <c r="IJ119" s="96"/>
      <c r="IK119" s="96"/>
      <c r="IL119" s="96"/>
      <c r="IM119" s="96"/>
      <c r="IN119" s="96"/>
      <c r="IO119" s="96"/>
      <c r="IP119" s="96"/>
      <c r="IQ119" s="96"/>
      <c r="IR119" s="96"/>
      <c r="IS119" s="96"/>
      <c r="IT119" s="96"/>
      <c r="IU119" s="96"/>
      <c r="IV119" s="96"/>
      <c r="IW119" s="96"/>
    </row>
    <row r="120" spans="2:257" s="195" customFormat="1" ht="20.100000000000001" customHeight="1">
      <c r="B120" s="214"/>
      <c r="C120" s="1283"/>
      <c r="D120" s="1283"/>
      <c r="E120" s="1283"/>
      <c r="F120" s="1283"/>
      <c r="G120" s="1283"/>
      <c r="H120" s="1283"/>
      <c r="I120" s="1283"/>
      <c r="J120" s="1283"/>
      <c r="K120" s="1283"/>
      <c r="L120" s="1283"/>
      <c r="M120" s="1283"/>
      <c r="N120" s="1283"/>
      <c r="O120" s="1283"/>
      <c r="P120" s="96"/>
      <c r="R120" s="219"/>
      <c r="X120" s="212"/>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c r="DY120" s="96"/>
      <c r="DZ120" s="96"/>
      <c r="EA120" s="96"/>
      <c r="EB120" s="96"/>
      <c r="EC120" s="96"/>
      <c r="ED120" s="96"/>
      <c r="EE120" s="96"/>
      <c r="EF120" s="96"/>
      <c r="EG120" s="96"/>
      <c r="EH120" s="96"/>
      <c r="EI120" s="96"/>
      <c r="EJ120" s="96"/>
      <c r="EK120" s="96"/>
      <c r="EL120" s="96"/>
      <c r="EM120" s="96"/>
      <c r="EN120" s="96"/>
      <c r="EO120" s="96"/>
      <c r="EP120" s="96"/>
      <c r="EQ120" s="96"/>
      <c r="ER120" s="96"/>
      <c r="ES120" s="96"/>
      <c r="ET120" s="96"/>
      <c r="EU120" s="96"/>
      <c r="EV120" s="96"/>
      <c r="EW120" s="96"/>
      <c r="EX120" s="96"/>
      <c r="EY120" s="96"/>
      <c r="EZ120" s="96"/>
      <c r="FA120" s="96"/>
      <c r="FB120" s="96"/>
      <c r="FC120" s="96"/>
      <c r="FD120" s="96"/>
      <c r="FE120" s="96"/>
      <c r="FF120" s="96"/>
      <c r="FG120" s="96"/>
      <c r="FH120" s="96"/>
      <c r="FI120" s="96"/>
      <c r="FJ120" s="96"/>
      <c r="FK120" s="96"/>
      <c r="FL120" s="96"/>
      <c r="FM120" s="96"/>
      <c r="FN120" s="96"/>
      <c r="FO120" s="96"/>
      <c r="FP120" s="96"/>
      <c r="FQ120" s="96"/>
      <c r="FR120" s="96"/>
      <c r="FS120" s="96"/>
      <c r="FT120" s="96"/>
      <c r="FU120" s="96"/>
      <c r="FV120" s="96"/>
      <c r="FW120" s="96"/>
      <c r="FX120" s="96"/>
      <c r="FY120" s="96"/>
      <c r="FZ120" s="96"/>
      <c r="GA120" s="96"/>
      <c r="GB120" s="96"/>
      <c r="GC120" s="96"/>
      <c r="GD120" s="96"/>
      <c r="GE120" s="96"/>
      <c r="GF120" s="96"/>
      <c r="GG120" s="96"/>
      <c r="GH120" s="96"/>
      <c r="GI120" s="96"/>
      <c r="GJ120" s="96"/>
      <c r="GK120" s="96"/>
      <c r="GL120" s="96"/>
      <c r="GM120" s="96"/>
      <c r="GN120" s="96"/>
      <c r="GO120" s="96"/>
      <c r="GP120" s="96"/>
      <c r="GQ120" s="96"/>
      <c r="GR120" s="96"/>
      <c r="GS120" s="96"/>
      <c r="GT120" s="96"/>
      <c r="GU120" s="96"/>
      <c r="GV120" s="96"/>
      <c r="GW120" s="96"/>
      <c r="GX120" s="96"/>
      <c r="GY120" s="96"/>
      <c r="GZ120" s="96"/>
      <c r="HA120" s="96"/>
      <c r="HB120" s="96"/>
      <c r="HC120" s="96"/>
      <c r="HD120" s="96"/>
      <c r="HE120" s="96"/>
      <c r="HF120" s="96"/>
      <c r="HG120" s="96"/>
      <c r="HH120" s="96"/>
      <c r="HI120" s="96"/>
      <c r="HJ120" s="96"/>
      <c r="HK120" s="96"/>
      <c r="HL120" s="96"/>
      <c r="HM120" s="96"/>
      <c r="HN120" s="96"/>
      <c r="HO120" s="96"/>
      <c r="HP120" s="96"/>
      <c r="HQ120" s="96"/>
      <c r="HR120" s="96"/>
      <c r="HS120" s="96"/>
      <c r="HT120" s="96"/>
      <c r="HU120" s="96"/>
      <c r="HV120" s="96"/>
      <c r="HW120" s="96"/>
      <c r="HX120" s="96"/>
      <c r="HY120" s="96"/>
      <c r="HZ120" s="96"/>
      <c r="IA120" s="96"/>
      <c r="IB120" s="96"/>
      <c r="IC120" s="96"/>
      <c r="ID120" s="96"/>
      <c r="IE120" s="96"/>
      <c r="IF120" s="96"/>
      <c r="IG120" s="96"/>
      <c r="IH120" s="96"/>
      <c r="II120" s="96"/>
      <c r="IJ120" s="96"/>
      <c r="IK120" s="96"/>
      <c r="IL120" s="96"/>
      <c r="IM120" s="96"/>
      <c r="IN120" s="96"/>
      <c r="IO120" s="96"/>
      <c r="IP120" s="96"/>
      <c r="IQ120" s="96"/>
      <c r="IR120" s="96"/>
      <c r="IS120" s="96"/>
      <c r="IT120" s="96"/>
      <c r="IU120" s="96"/>
      <c r="IV120" s="96"/>
      <c r="IW120" s="96"/>
    </row>
    <row r="121" spans="2:257" s="195" customFormat="1" ht="20.100000000000001" customHeight="1">
      <c r="B121" s="214"/>
      <c r="C121" s="1275" t="s">
        <v>1318</v>
      </c>
      <c r="D121" s="1283"/>
      <c r="E121" s="1283"/>
      <c r="F121" s="1283"/>
      <c r="G121" s="1283"/>
      <c r="H121" s="1283"/>
      <c r="I121" s="1283"/>
      <c r="J121" s="1283"/>
      <c r="K121" s="1283"/>
      <c r="L121" s="1283"/>
      <c r="M121" s="1283"/>
      <c r="N121" s="1283"/>
      <c r="O121" s="1283"/>
      <c r="P121" s="96"/>
      <c r="R121" s="219"/>
      <c r="X121" s="212"/>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c r="HA121" s="96"/>
      <c r="HB121" s="96"/>
      <c r="HC121" s="96"/>
      <c r="HD121" s="96"/>
      <c r="HE121" s="96"/>
      <c r="HF121" s="96"/>
      <c r="HG121" s="96"/>
      <c r="HH121" s="96"/>
      <c r="HI121" s="96"/>
      <c r="HJ121" s="96"/>
      <c r="HK121" s="96"/>
      <c r="HL121" s="96"/>
      <c r="HM121" s="96"/>
      <c r="HN121" s="96"/>
      <c r="HO121" s="96"/>
      <c r="HP121" s="96"/>
      <c r="HQ121" s="96"/>
      <c r="HR121" s="96"/>
      <c r="HS121" s="96"/>
      <c r="HT121" s="96"/>
      <c r="HU121" s="96"/>
      <c r="HV121" s="96"/>
      <c r="HW121" s="96"/>
      <c r="HX121" s="96"/>
      <c r="HY121" s="96"/>
      <c r="HZ121" s="96"/>
      <c r="IA121" s="96"/>
      <c r="IB121" s="96"/>
      <c r="IC121" s="96"/>
      <c r="ID121" s="96"/>
      <c r="IE121" s="96"/>
      <c r="IF121" s="96"/>
      <c r="IG121" s="96"/>
      <c r="IH121" s="96"/>
      <c r="II121" s="96"/>
      <c r="IJ121" s="96"/>
      <c r="IK121" s="96"/>
      <c r="IL121" s="96"/>
      <c r="IM121" s="96"/>
      <c r="IN121" s="96"/>
      <c r="IO121" s="96"/>
      <c r="IP121" s="96"/>
      <c r="IQ121" s="96"/>
      <c r="IR121" s="96"/>
      <c r="IS121" s="96"/>
      <c r="IT121" s="96"/>
      <c r="IU121" s="96"/>
      <c r="IV121" s="96"/>
      <c r="IW121" s="96"/>
    </row>
    <row r="122" spans="2:257" s="195" customFormat="1" ht="20.100000000000001" customHeight="1">
      <c r="B122" s="214"/>
      <c r="C122" s="1280" t="s">
        <v>1319</v>
      </c>
      <c r="D122" s="1283"/>
      <c r="E122" s="1283"/>
      <c r="F122" s="1283"/>
      <c r="G122" s="1283"/>
      <c r="H122" s="1283"/>
      <c r="I122" s="1283"/>
      <c r="J122" s="1291"/>
      <c r="K122" s="1291"/>
      <c r="L122" s="1291"/>
      <c r="M122" s="1291"/>
      <c r="N122" s="1291"/>
      <c r="O122" s="1291"/>
      <c r="P122" s="96"/>
      <c r="R122" s="219"/>
      <c r="X122" s="212"/>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6"/>
      <c r="FP122" s="96"/>
      <c r="FQ122" s="96"/>
      <c r="FR122" s="96"/>
      <c r="FS122" s="96"/>
      <c r="FT122" s="96"/>
      <c r="FU122" s="96"/>
      <c r="FV122" s="96"/>
      <c r="FW122" s="96"/>
      <c r="FX122" s="96"/>
      <c r="FY122" s="96"/>
      <c r="FZ122" s="96"/>
      <c r="GA122" s="96"/>
      <c r="GB122" s="96"/>
      <c r="GC122" s="96"/>
      <c r="GD122" s="96"/>
      <c r="GE122" s="96"/>
      <c r="GF122" s="96"/>
      <c r="GG122" s="96"/>
      <c r="GH122" s="96"/>
      <c r="GI122" s="96"/>
      <c r="GJ122" s="96"/>
      <c r="GK122" s="96"/>
      <c r="GL122" s="96"/>
      <c r="GM122" s="96"/>
      <c r="GN122" s="96"/>
      <c r="GO122" s="96"/>
      <c r="GP122" s="96"/>
      <c r="GQ122" s="96"/>
      <c r="GR122" s="96"/>
      <c r="GS122" s="96"/>
      <c r="GT122" s="96"/>
      <c r="GU122" s="96"/>
      <c r="GV122" s="96"/>
      <c r="GW122" s="96"/>
      <c r="GX122" s="96"/>
      <c r="GY122" s="96"/>
      <c r="GZ122" s="96"/>
      <c r="HA122" s="96"/>
      <c r="HB122" s="96"/>
      <c r="HC122" s="96"/>
      <c r="HD122" s="96"/>
      <c r="HE122" s="96"/>
      <c r="HF122" s="96"/>
      <c r="HG122" s="96"/>
      <c r="HH122" s="96"/>
      <c r="HI122" s="96"/>
      <c r="HJ122" s="96"/>
      <c r="HK122" s="96"/>
      <c r="HL122" s="96"/>
      <c r="HM122" s="96"/>
      <c r="HN122" s="96"/>
      <c r="HO122" s="96"/>
      <c r="HP122" s="96"/>
      <c r="HQ122" s="96"/>
      <c r="HR122" s="96"/>
      <c r="HS122" s="96"/>
      <c r="HT122" s="96"/>
      <c r="HU122" s="96"/>
      <c r="HV122" s="96"/>
      <c r="HW122" s="96"/>
      <c r="HX122" s="96"/>
      <c r="HY122" s="96"/>
      <c r="HZ122" s="96"/>
      <c r="IA122" s="96"/>
      <c r="IB122" s="96"/>
      <c r="IC122" s="96"/>
      <c r="ID122" s="96"/>
      <c r="IE122" s="96"/>
      <c r="IF122" s="96"/>
      <c r="IG122" s="96"/>
      <c r="IH122" s="96"/>
      <c r="II122" s="96"/>
      <c r="IJ122" s="96"/>
      <c r="IK122" s="96"/>
      <c r="IL122" s="96"/>
      <c r="IM122" s="96"/>
      <c r="IN122" s="96"/>
      <c r="IO122" s="96"/>
      <c r="IP122" s="96"/>
      <c r="IQ122" s="96"/>
      <c r="IR122" s="96"/>
      <c r="IS122" s="96"/>
      <c r="IT122" s="96"/>
      <c r="IU122" s="96"/>
      <c r="IV122" s="96"/>
      <c r="IW122" s="96"/>
    </row>
    <row r="123" spans="2:257" s="195" customFormat="1" ht="20.100000000000001" customHeight="1">
      <c r="B123" s="214"/>
      <c r="C123" s="1280" t="s">
        <v>1320</v>
      </c>
      <c r="D123" s="1283"/>
      <c r="E123" s="1283"/>
      <c r="F123" s="1283"/>
      <c r="G123" s="1283"/>
      <c r="H123" s="1283"/>
      <c r="I123" s="1283"/>
      <c r="J123" s="1291"/>
      <c r="K123" s="1291"/>
      <c r="L123" s="1291"/>
      <c r="M123" s="1291"/>
      <c r="N123" s="1291"/>
      <c r="O123" s="1291"/>
      <c r="P123" s="96"/>
      <c r="R123" s="219"/>
      <c r="X123" s="212"/>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6"/>
      <c r="FT123" s="96"/>
      <c r="FU123" s="96"/>
      <c r="FV123" s="96"/>
      <c r="FW123" s="96"/>
      <c r="FX123" s="96"/>
      <c r="FY123" s="96"/>
      <c r="FZ123" s="96"/>
      <c r="GA123" s="96"/>
      <c r="GB123" s="96"/>
      <c r="GC123" s="96"/>
      <c r="GD123" s="96"/>
      <c r="GE123" s="96"/>
      <c r="GF123" s="96"/>
      <c r="GG123" s="96"/>
      <c r="GH123" s="96"/>
      <c r="GI123" s="96"/>
      <c r="GJ123" s="96"/>
      <c r="GK123" s="96"/>
      <c r="GL123" s="96"/>
      <c r="GM123" s="96"/>
      <c r="GN123" s="96"/>
      <c r="GO123" s="96"/>
      <c r="GP123" s="96"/>
      <c r="GQ123" s="96"/>
      <c r="GR123" s="96"/>
      <c r="GS123" s="96"/>
      <c r="GT123" s="96"/>
      <c r="GU123" s="96"/>
      <c r="GV123" s="96"/>
      <c r="GW123" s="96"/>
      <c r="GX123" s="96"/>
      <c r="GY123" s="96"/>
      <c r="GZ123" s="96"/>
      <c r="HA123" s="96"/>
      <c r="HB123" s="96"/>
      <c r="HC123" s="96"/>
      <c r="HD123" s="96"/>
      <c r="HE123" s="96"/>
      <c r="HF123" s="96"/>
      <c r="HG123" s="96"/>
      <c r="HH123" s="96"/>
      <c r="HI123" s="96"/>
      <c r="HJ123" s="96"/>
      <c r="HK123" s="96"/>
      <c r="HL123" s="96"/>
      <c r="HM123" s="96"/>
      <c r="HN123" s="96"/>
      <c r="HO123" s="96"/>
      <c r="HP123" s="96"/>
      <c r="HQ123" s="96"/>
      <c r="HR123" s="96"/>
      <c r="HS123" s="96"/>
      <c r="HT123" s="96"/>
      <c r="HU123" s="96"/>
      <c r="HV123" s="96"/>
      <c r="HW123" s="96"/>
      <c r="HX123" s="96"/>
      <c r="HY123" s="96"/>
      <c r="HZ123" s="96"/>
      <c r="IA123" s="96"/>
      <c r="IB123" s="96"/>
      <c r="IC123" s="96"/>
      <c r="ID123" s="96"/>
      <c r="IE123" s="96"/>
      <c r="IF123" s="96"/>
      <c r="IG123" s="96"/>
      <c r="IH123" s="96"/>
      <c r="II123" s="96"/>
      <c r="IJ123" s="96"/>
      <c r="IK123" s="96"/>
      <c r="IL123" s="96"/>
      <c r="IM123" s="96"/>
      <c r="IN123" s="96"/>
      <c r="IO123" s="96"/>
      <c r="IP123" s="96"/>
      <c r="IQ123" s="96"/>
      <c r="IR123" s="96"/>
      <c r="IS123" s="96"/>
      <c r="IT123" s="96"/>
      <c r="IU123" s="96"/>
      <c r="IV123" s="96"/>
      <c r="IW123" s="96"/>
    </row>
    <row r="124" spans="2:257" s="195" customFormat="1" ht="20.100000000000001" customHeight="1">
      <c r="B124" s="214"/>
      <c r="C124" s="1283"/>
      <c r="D124" s="1283"/>
      <c r="E124" s="1283"/>
      <c r="F124" s="1283"/>
      <c r="G124" s="1283"/>
      <c r="H124" s="1283"/>
      <c r="I124" s="1283"/>
      <c r="J124" s="1283"/>
      <c r="K124" s="1283"/>
      <c r="L124" s="1283"/>
      <c r="M124" s="1283"/>
      <c r="N124" s="1283"/>
      <c r="O124" s="1283"/>
      <c r="P124" s="96"/>
      <c r="R124" s="219"/>
      <c r="X124" s="212"/>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6"/>
      <c r="DJ124" s="96"/>
      <c r="DK124" s="96"/>
      <c r="DL124" s="96"/>
      <c r="DM124" s="96"/>
      <c r="DN124" s="96"/>
      <c r="DO124" s="96"/>
      <c r="DP124" s="96"/>
      <c r="DQ124" s="96"/>
      <c r="DR124" s="96"/>
      <c r="DS124" s="96"/>
      <c r="DT124" s="96"/>
      <c r="DU124" s="96"/>
      <c r="DV124" s="96"/>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6"/>
      <c r="FP124" s="96"/>
      <c r="FQ124" s="96"/>
      <c r="FR124" s="96"/>
      <c r="FS124" s="96"/>
      <c r="FT124" s="96"/>
      <c r="FU124" s="96"/>
      <c r="FV124" s="96"/>
      <c r="FW124" s="96"/>
      <c r="FX124" s="96"/>
      <c r="FY124" s="96"/>
      <c r="FZ124" s="96"/>
      <c r="GA124" s="96"/>
      <c r="GB124" s="96"/>
      <c r="GC124" s="96"/>
      <c r="GD124" s="96"/>
      <c r="GE124" s="96"/>
      <c r="GF124" s="96"/>
      <c r="GG124" s="96"/>
      <c r="GH124" s="96"/>
      <c r="GI124" s="96"/>
      <c r="GJ124" s="96"/>
      <c r="GK124" s="96"/>
      <c r="GL124" s="96"/>
      <c r="GM124" s="96"/>
      <c r="GN124" s="96"/>
      <c r="GO124" s="96"/>
      <c r="GP124" s="96"/>
      <c r="GQ124" s="96"/>
      <c r="GR124" s="96"/>
      <c r="GS124" s="96"/>
      <c r="GT124" s="96"/>
      <c r="GU124" s="96"/>
      <c r="GV124" s="96"/>
      <c r="GW124" s="96"/>
      <c r="GX124" s="96"/>
      <c r="GY124" s="96"/>
      <c r="GZ124" s="96"/>
      <c r="HA124" s="96"/>
      <c r="HB124" s="96"/>
      <c r="HC124" s="96"/>
      <c r="HD124" s="96"/>
      <c r="HE124" s="96"/>
      <c r="HF124" s="96"/>
      <c r="HG124" s="96"/>
      <c r="HH124" s="96"/>
      <c r="HI124" s="96"/>
      <c r="HJ124" s="96"/>
      <c r="HK124" s="96"/>
      <c r="HL124" s="96"/>
      <c r="HM124" s="96"/>
      <c r="HN124" s="96"/>
      <c r="HO124" s="96"/>
      <c r="HP124" s="96"/>
      <c r="HQ124" s="96"/>
      <c r="HR124" s="96"/>
      <c r="HS124" s="96"/>
      <c r="HT124" s="96"/>
      <c r="HU124" s="96"/>
      <c r="HV124" s="96"/>
      <c r="HW124" s="96"/>
      <c r="HX124" s="96"/>
      <c r="HY124" s="96"/>
      <c r="HZ124" s="96"/>
      <c r="IA124" s="96"/>
      <c r="IB124" s="96"/>
      <c r="IC124" s="96"/>
      <c r="ID124" s="96"/>
      <c r="IE124" s="96"/>
      <c r="IF124" s="96"/>
      <c r="IG124" s="96"/>
      <c r="IH124" s="96"/>
      <c r="II124" s="96"/>
      <c r="IJ124" s="96"/>
      <c r="IK124" s="96"/>
      <c r="IL124" s="96"/>
      <c r="IM124" s="96"/>
      <c r="IN124" s="96"/>
      <c r="IO124" s="96"/>
      <c r="IP124" s="96"/>
      <c r="IQ124" s="96"/>
      <c r="IR124" s="96"/>
      <c r="IS124" s="96"/>
      <c r="IT124" s="96"/>
      <c r="IU124" s="96"/>
      <c r="IV124" s="96"/>
      <c r="IW124" s="96"/>
    </row>
    <row r="125" spans="2:257" s="195" customFormat="1" ht="41.65" customHeight="1">
      <c r="B125" s="214"/>
      <c r="C125" s="914"/>
      <c r="D125" s="93"/>
      <c r="E125" s="93"/>
      <c r="F125" s="93"/>
      <c r="G125" s="93"/>
      <c r="H125" s="93"/>
      <c r="I125" s="93"/>
      <c r="J125" s="93"/>
      <c r="K125" s="93"/>
      <c r="L125" s="93"/>
      <c r="M125" s="93"/>
      <c r="N125" s="93"/>
      <c r="O125" s="93"/>
      <c r="P125" s="96"/>
      <c r="R125" s="219"/>
      <c r="X125" s="212"/>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6"/>
      <c r="FP125" s="96"/>
      <c r="FQ125" s="96"/>
      <c r="FR125" s="96"/>
      <c r="FS125" s="96"/>
      <c r="FT125" s="96"/>
      <c r="FU125" s="96"/>
      <c r="FV125" s="96"/>
      <c r="FW125" s="96"/>
      <c r="FX125" s="96"/>
      <c r="FY125" s="96"/>
      <c r="FZ125" s="96"/>
      <c r="GA125" s="96"/>
      <c r="GB125" s="96"/>
      <c r="GC125" s="96"/>
      <c r="GD125" s="96"/>
      <c r="GE125" s="96"/>
      <c r="GF125" s="96"/>
      <c r="GG125" s="96"/>
      <c r="GH125" s="96"/>
      <c r="GI125" s="96"/>
      <c r="GJ125" s="96"/>
      <c r="GK125" s="96"/>
      <c r="GL125" s="96"/>
      <c r="GM125" s="96"/>
      <c r="GN125" s="96"/>
      <c r="GO125" s="96"/>
      <c r="GP125" s="96"/>
      <c r="GQ125" s="96"/>
      <c r="GR125" s="96"/>
      <c r="GS125" s="96"/>
      <c r="GT125" s="96"/>
      <c r="GU125" s="96"/>
      <c r="GV125" s="96"/>
      <c r="GW125" s="96"/>
      <c r="GX125" s="96"/>
      <c r="GY125" s="96"/>
      <c r="GZ125" s="96"/>
      <c r="HA125" s="96"/>
      <c r="HB125" s="96"/>
      <c r="HC125" s="96"/>
      <c r="HD125" s="96"/>
      <c r="HE125" s="96"/>
      <c r="HF125" s="96"/>
      <c r="HG125" s="96"/>
      <c r="HH125" s="96"/>
      <c r="HI125" s="96"/>
      <c r="HJ125" s="96"/>
      <c r="HK125" s="96"/>
      <c r="HL125" s="96"/>
      <c r="HM125" s="96"/>
      <c r="HN125" s="96"/>
      <c r="HO125" s="96"/>
      <c r="HP125" s="96"/>
      <c r="HQ125" s="96"/>
      <c r="HR125" s="96"/>
      <c r="HS125" s="96"/>
      <c r="HT125" s="96"/>
      <c r="HU125" s="96"/>
      <c r="HV125" s="96"/>
      <c r="HW125" s="96"/>
      <c r="HX125" s="96"/>
      <c r="HY125" s="96"/>
      <c r="HZ125" s="96"/>
      <c r="IA125" s="96"/>
      <c r="IB125" s="96"/>
      <c r="IC125" s="96"/>
      <c r="ID125" s="96"/>
      <c r="IE125" s="96"/>
      <c r="IF125" s="96"/>
      <c r="IG125" s="96"/>
      <c r="IH125" s="96"/>
      <c r="II125" s="96"/>
      <c r="IJ125" s="96"/>
      <c r="IK125" s="96"/>
      <c r="IL125" s="96"/>
      <c r="IM125" s="96"/>
      <c r="IN125" s="96"/>
      <c r="IO125" s="96"/>
      <c r="IP125" s="96"/>
      <c r="IQ125" s="96"/>
      <c r="IR125" s="96"/>
      <c r="IS125" s="96"/>
      <c r="IT125" s="96"/>
      <c r="IU125" s="96"/>
      <c r="IV125" s="96"/>
      <c r="IW125" s="96"/>
    </row>
    <row r="126" spans="2:257" s="195" customFormat="1" ht="33" customHeight="1">
      <c r="B126" s="214"/>
      <c r="C126" s="204" t="s">
        <v>187</v>
      </c>
      <c r="D126" s="390"/>
      <c r="E126" s="390"/>
      <c r="F126" s="391"/>
      <c r="G126" s="391"/>
      <c r="H126" s="391"/>
      <c r="I126" s="391"/>
      <c r="J126" s="392"/>
      <c r="K126" s="446"/>
      <c r="L126" s="446"/>
      <c r="M126" s="446"/>
      <c r="N126" s="446"/>
      <c r="O126" s="389"/>
      <c r="P126" s="96"/>
      <c r="R126" s="219"/>
      <c r="X126" s="212"/>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6"/>
      <c r="FP126" s="96"/>
      <c r="FQ126" s="96"/>
      <c r="FR126" s="96"/>
      <c r="FS126" s="96"/>
      <c r="FT126" s="96"/>
      <c r="FU126" s="96"/>
      <c r="FV126" s="96"/>
      <c r="FW126" s="96"/>
      <c r="FX126" s="96"/>
      <c r="FY126" s="96"/>
      <c r="FZ126" s="96"/>
      <c r="GA126" s="96"/>
      <c r="GB126" s="96"/>
      <c r="GC126" s="96"/>
      <c r="GD126" s="96"/>
      <c r="GE126" s="96"/>
      <c r="GF126" s="96"/>
      <c r="GG126" s="96"/>
      <c r="GH126" s="96"/>
      <c r="GI126" s="96"/>
      <c r="GJ126" s="96"/>
      <c r="GK126" s="96"/>
      <c r="GL126" s="96"/>
      <c r="GM126" s="96"/>
      <c r="GN126" s="96"/>
      <c r="GO126" s="96"/>
      <c r="GP126" s="96"/>
      <c r="GQ126" s="96"/>
      <c r="GR126" s="96"/>
      <c r="GS126" s="96"/>
      <c r="GT126" s="96"/>
      <c r="GU126" s="96"/>
      <c r="GV126" s="96"/>
      <c r="GW126" s="96"/>
      <c r="GX126" s="96"/>
      <c r="GY126" s="96"/>
      <c r="GZ126" s="96"/>
      <c r="HA126" s="96"/>
      <c r="HB126" s="96"/>
      <c r="HC126" s="96"/>
      <c r="HD126" s="96"/>
      <c r="HE126" s="96"/>
      <c r="HF126" s="96"/>
      <c r="HG126" s="96"/>
      <c r="HH126" s="96"/>
      <c r="HI126" s="96"/>
      <c r="HJ126" s="96"/>
      <c r="HK126" s="96"/>
      <c r="HL126" s="96"/>
      <c r="HM126" s="96"/>
      <c r="HN126" s="96"/>
      <c r="HO126" s="96"/>
      <c r="HP126" s="96"/>
      <c r="HQ126" s="96"/>
      <c r="HR126" s="96"/>
      <c r="HS126" s="96"/>
      <c r="HT126" s="96"/>
      <c r="HU126" s="96"/>
      <c r="HV126" s="96"/>
      <c r="HW126" s="96"/>
      <c r="HX126" s="96"/>
      <c r="HY126" s="96"/>
      <c r="HZ126" s="96"/>
      <c r="IA126" s="96"/>
      <c r="IB126" s="96"/>
      <c r="IC126" s="96"/>
      <c r="ID126" s="96"/>
      <c r="IE126" s="96"/>
      <c r="IF126" s="96"/>
      <c r="IG126" s="96"/>
      <c r="IH126" s="96"/>
      <c r="II126" s="96"/>
      <c r="IJ126" s="96"/>
      <c r="IK126" s="96"/>
      <c r="IL126" s="96"/>
      <c r="IM126" s="96"/>
      <c r="IN126" s="96"/>
      <c r="IO126" s="96"/>
      <c r="IP126" s="96"/>
      <c r="IQ126" s="96"/>
      <c r="IR126" s="96"/>
      <c r="IS126" s="96"/>
      <c r="IT126" s="96"/>
      <c r="IU126" s="96"/>
      <c r="IV126" s="96"/>
      <c r="IW126" s="96"/>
    </row>
    <row r="127" spans="2:257" s="195" customFormat="1" ht="18.75" customHeight="1">
      <c r="B127" s="214"/>
      <c r="C127" s="393" t="s">
        <v>649</v>
      </c>
      <c r="D127" s="394"/>
      <c r="E127" s="93"/>
      <c r="F127" s="93"/>
      <c r="G127" s="93"/>
      <c r="H127" s="93"/>
      <c r="I127" s="395"/>
      <c r="J127" s="392"/>
      <c r="K127" s="447"/>
      <c r="L127" s="447"/>
      <c r="M127" s="447"/>
      <c r="N127" s="447"/>
      <c r="O127" s="389"/>
      <c r="P127" s="96"/>
      <c r="R127" s="219"/>
      <c r="X127" s="212"/>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6"/>
      <c r="FP127" s="96"/>
      <c r="FQ127" s="96"/>
      <c r="FR127" s="96"/>
      <c r="FS127" s="96"/>
      <c r="FT127" s="96"/>
      <c r="FU127" s="96"/>
      <c r="FV127" s="96"/>
      <c r="FW127" s="96"/>
      <c r="FX127" s="96"/>
      <c r="FY127" s="96"/>
      <c r="FZ127" s="96"/>
      <c r="GA127" s="96"/>
      <c r="GB127" s="96"/>
      <c r="GC127" s="96"/>
      <c r="GD127" s="96"/>
      <c r="GE127" s="96"/>
      <c r="GF127" s="96"/>
      <c r="GG127" s="96"/>
      <c r="GH127" s="96"/>
      <c r="GI127" s="96"/>
      <c r="GJ127" s="96"/>
      <c r="GK127" s="96"/>
      <c r="GL127" s="96"/>
      <c r="GM127" s="96"/>
      <c r="GN127" s="96"/>
      <c r="GO127" s="96"/>
      <c r="GP127" s="96"/>
      <c r="GQ127" s="96"/>
      <c r="GR127" s="96"/>
      <c r="GS127" s="96"/>
      <c r="GT127" s="96"/>
      <c r="GU127" s="96"/>
      <c r="GV127" s="96"/>
      <c r="GW127" s="96"/>
      <c r="GX127" s="96"/>
      <c r="GY127" s="96"/>
      <c r="GZ127" s="96"/>
      <c r="HA127" s="96"/>
      <c r="HB127" s="96"/>
      <c r="HC127" s="96"/>
      <c r="HD127" s="96"/>
      <c r="HE127" s="96"/>
      <c r="HF127" s="96"/>
      <c r="HG127" s="96"/>
      <c r="HH127" s="96"/>
      <c r="HI127" s="96"/>
      <c r="HJ127" s="96"/>
      <c r="HK127" s="96"/>
      <c r="HL127" s="96"/>
      <c r="HM127" s="96"/>
      <c r="HN127" s="96"/>
      <c r="HO127" s="96"/>
      <c r="HP127" s="96"/>
      <c r="HQ127" s="96"/>
      <c r="HR127" s="96"/>
      <c r="HS127" s="96"/>
      <c r="HT127" s="96"/>
      <c r="HU127" s="96"/>
      <c r="HV127" s="96"/>
      <c r="HW127" s="96"/>
      <c r="HX127" s="96"/>
      <c r="HY127" s="96"/>
      <c r="HZ127" s="96"/>
      <c r="IA127" s="96"/>
      <c r="IB127" s="96"/>
      <c r="IC127" s="96"/>
      <c r="ID127" s="96"/>
      <c r="IE127" s="96"/>
      <c r="IF127" s="96"/>
      <c r="IG127" s="96"/>
      <c r="IH127" s="96"/>
      <c r="II127" s="96"/>
      <c r="IJ127" s="96"/>
      <c r="IK127" s="96"/>
      <c r="IL127" s="96"/>
      <c r="IM127" s="96"/>
      <c r="IN127" s="96"/>
      <c r="IO127" s="96"/>
      <c r="IP127" s="96"/>
      <c r="IQ127" s="96"/>
      <c r="IR127" s="96"/>
      <c r="IS127" s="96"/>
      <c r="IT127" s="96"/>
      <c r="IU127" s="96"/>
      <c r="IV127" s="96"/>
      <c r="IW127" s="96"/>
    </row>
    <row r="128" spans="2:257" s="195" customFormat="1" ht="10.5" customHeight="1">
      <c r="B128" s="214"/>
      <c r="C128" s="393"/>
      <c r="D128" s="394"/>
      <c r="E128" s="93"/>
      <c r="F128" s="93"/>
      <c r="G128" s="93"/>
      <c r="H128" s="93"/>
      <c r="I128" s="395"/>
      <c r="J128" s="392"/>
      <c r="K128" s="447"/>
      <c r="L128" s="447"/>
      <c r="M128" s="447"/>
      <c r="N128" s="447"/>
      <c r="O128" s="389"/>
      <c r="P128" s="96"/>
      <c r="R128" s="219"/>
      <c r="X128" s="212"/>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6"/>
      <c r="FP128" s="96"/>
      <c r="FQ128" s="96"/>
      <c r="FR128" s="96"/>
      <c r="FS128" s="96"/>
      <c r="FT128" s="96"/>
      <c r="FU128" s="96"/>
      <c r="FV128" s="96"/>
      <c r="FW128" s="96"/>
      <c r="FX128" s="96"/>
      <c r="FY128" s="96"/>
      <c r="FZ128" s="96"/>
      <c r="GA128" s="96"/>
      <c r="GB128" s="96"/>
      <c r="GC128" s="96"/>
      <c r="GD128" s="96"/>
      <c r="GE128" s="96"/>
      <c r="GF128" s="96"/>
      <c r="GG128" s="96"/>
      <c r="GH128" s="96"/>
      <c r="GI128" s="96"/>
      <c r="GJ128" s="96"/>
      <c r="GK128" s="96"/>
      <c r="GL128" s="96"/>
      <c r="GM128" s="96"/>
      <c r="GN128" s="96"/>
      <c r="GO128" s="96"/>
      <c r="GP128" s="96"/>
      <c r="GQ128" s="96"/>
      <c r="GR128" s="96"/>
      <c r="GS128" s="96"/>
      <c r="GT128" s="96"/>
      <c r="GU128" s="96"/>
      <c r="GV128" s="96"/>
      <c r="GW128" s="96"/>
      <c r="GX128" s="96"/>
      <c r="GY128" s="96"/>
      <c r="GZ128" s="96"/>
      <c r="HA128" s="96"/>
      <c r="HB128" s="96"/>
      <c r="HC128" s="96"/>
      <c r="HD128" s="96"/>
      <c r="HE128" s="96"/>
      <c r="HF128" s="96"/>
      <c r="HG128" s="96"/>
      <c r="HH128" s="96"/>
      <c r="HI128" s="96"/>
      <c r="HJ128" s="96"/>
      <c r="HK128" s="96"/>
      <c r="HL128" s="96"/>
      <c r="HM128" s="96"/>
      <c r="HN128" s="96"/>
      <c r="HO128" s="96"/>
      <c r="HP128" s="96"/>
      <c r="HQ128" s="96"/>
      <c r="HR128" s="96"/>
      <c r="HS128" s="96"/>
      <c r="HT128" s="96"/>
      <c r="HU128" s="96"/>
      <c r="HV128" s="96"/>
      <c r="HW128" s="96"/>
      <c r="HX128" s="96"/>
      <c r="HY128" s="96"/>
      <c r="HZ128" s="96"/>
      <c r="IA128" s="96"/>
      <c r="IB128" s="96"/>
      <c r="IC128" s="96"/>
      <c r="ID128" s="96"/>
      <c r="IE128" s="96"/>
      <c r="IF128" s="96"/>
      <c r="IG128" s="96"/>
      <c r="IH128" s="96"/>
      <c r="II128" s="96"/>
      <c r="IJ128" s="96"/>
      <c r="IK128" s="96"/>
      <c r="IL128" s="96"/>
      <c r="IM128" s="96"/>
      <c r="IN128" s="96"/>
      <c r="IO128" s="96"/>
      <c r="IP128" s="96"/>
      <c r="IQ128" s="96"/>
      <c r="IR128" s="96"/>
      <c r="IS128" s="96"/>
      <c r="IT128" s="96"/>
      <c r="IU128" s="96"/>
      <c r="IV128" s="96"/>
      <c r="IW128" s="96"/>
    </row>
    <row r="129" spans="1:257" s="195" customFormat="1" ht="18.75" customHeight="1">
      <c r="B129" s="214"/>
      <c r="C129" s="1306" t="s">
        <v>1278</v>
      </c>
      <c r="D129" s="1306"/>
      <c r="E129" s="1306"/>
      <c r="F129" s="1306"/>
      <c r="G129" s="1306"/>
      <c r="H129" s="1306"/>
      <c r="I129" s="1306"/>
      <c r="J129" s="1306"/>
      <c r="K129" s="1306"/>
      <c r="L129" s="1306"/>
      <c r="M129" s="1306"/>
      <c r="N129" s="1306"/>
      <c r="O129" s="1306"/>
      <c r="P129" s="96"/>
      <c r="R129" s="219"/>
      <c r="X129" s="212"/>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6"/>
      <c r="FT129" s="96"/>
      <c r="FU129" s="96"/>
      <c r="FV129" s="96"/>
      <c r="FW129" s="96"/>
      <c r="FX129" s="96"/>
      <c r="FY129" s="96"/>
      <c r="FZ129" s="96"/>
      <c r="GA129" s="96"/>
      <c r="GB129" s="96"/>
      <c r="GC129" s="96"/>
      <c r="GD129" s="96"/>
      <c r="GE129" s="96"/>
      <c r="GF129" s="96"/>
      <c r="GG129" s="96"/>
      <c r="GH129" s="96"/>
      <c r="GI129" s="96"/>
      <c r="GJ129" s="96"/>
      <c r="GK129" s="96"/>
      <c r="GL129" s="96"/>
      <c r="GM129" s="96"/>
      <c r="GN129" s="96"/>
      <c r="GO129" s="96"/>
      <c r="GP129" s="96"/>
      <c r="GQ129" s="96"/>
      <c r="GR129" s="96"/>
      <c r="GS129" s="96"/>
      <c r="GT129" s="96"/>
      <c r="GU129" s="96"/>
      <c r="GV129" s="96"/>
      <c r="GW129" s="96"/>
      <c r="GX129" s="96"/>
      <c r="GY129" s="96"/>
      <c r="GZ129" s="96"/>
      <c r="HA129" s="96"/>
      <c r="HB129" s="96"/>
      <c r="HC129" s="96"/>
      <c r="HD129" s="96"/>
      <c r="HE129" s="96"/>
      <c r="HF129" s="96"/>
      <c r="HG129" s="96"/>
      <c r="HH129" s="96"/>
      <c r="HI129" s="96"/>
      <c r="HJ129" s="96"/>
      <c r="HK129" s="96"/>
      <c r="HL129" s="96"/>
      <c r="HM129" s="96"/>
      <c r="HN129" s="96"/>
      <c r="HO129" s="96"/>
      <c r="HP129" s="96"/>
      <c r="HQ129" s="96"/>
      <c r="HR129" s="96"/>
      <c r="HS129" s="96"/>
      <c r="HT129" s="96"/>
      <c r="HU129" s="96"/>
      <c r="HV129" s="96"/>
      <c r="HW129" s="96"/>
      <c r="HX129" s="96"/>
      <c r="HY129" s="96"/>
      <c r="HZ129" s="96"/>
      <c r="IA129" s="96"/>
      <c r="IB129" s="96"/>
      <c r="IC129" s="96"/>
      <c r="ID129" s="96"/>
      <c r="IE129" s="96"/>
      <c r="IF129" s="96"/>
      <c r="IG129" s="96"/>
      <c r="IH129" s="96"/>
      <c r="II129" s="96"/>
      <c r="IJ129" s="96"/>
      <c r="IK129" s="96"/>
      <c r="IL129" s="96"/>
      <c r="IM129" s="96"/>
      <c r="IN129" s="96"/>
      <c r="IO129" s="96"/>
      <c r="IP129" s="96"/>
      <c r="IQ129" s="96"/>
      <c r="IR129" s="96"/>
      <c r="IS129" s="96"/>
      <c r="IT129" s="96"/>
      <c r="IU129" s="96"/>
      <c r="IV129" s="96"/>
      <c r="IW129" s="96"/>
    </row>
    <row r="130" spans="1:257" s="195" customFormat="1" ht="7.5" customHeight="1">
      <c r="B130" s="214"/>
      <c r="C130" s="1263"/>
      <c r="D130" s="1263"/>
      <c r="E130" s="1263"/>
      <c r="F130" s="1263"/>
      <c r="G130" s="1263"/>
      <c r="H130" s="1263"/>
      <c r="I130" s="1263"/>
      <c r="J130" s="1263"/>
      <c r="K130" s="1263"/>
      <c r="L130" s="1263"/>
      <c r="M130" s="1263"/>
      <c r="N130" s="1263"/>
      <c r="O130" s="1263"/>
      <c r="P130" s="96"/>
      <c r="R130" s="219"/>
      <c r="X130" s="212"/>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c r="EK130" s="96"/>
      <c r="EL130" s="96"/>
      <c r="EM130" s="96"/>
      <c r="EN130" s="96"/>
      <c r="EO130" s="96"/>
      <c r="EP130" s="96"/>
      <c r="EQ130" s="96"/>
      <c r="ER130" s="96"/>
      <c r="ES130" s="96"/>
      <c r="ET130" s="96"/>
      <c r="EU130" s="96"/>
      <c r="EV130" s="96"/>
      <c r="EW130" s="96"/>
      <c r="EX130" s="96"/>
      <c r="EY130" s="96"/>
      <c r="EZ130" s="96"/>
      <c r="FA130" s="96"/>
      <c r="FB130" s="96"/>
      <c r="FC130" s="96"/>
      <c r="FD130" s="96"/>
      <c r="FE130" s="96"/>
      <c r="FF130" s="96"/>
      <c r="FG130" s="96"/>
      <c r="FH130" s="96"/>
      <c r="FI130" s="96"/>
      <c r="FJ130" s="96"/>
      <c r="FK130" s="96"/>
      <c r="FL130" s="96"/>
      <c r="FM130" s="96"/>
      <c r="FN130" s="96"/>
      <c r="FO130" s="96"/>
      <c r="FP130" s="96"/>
      <c r="FQ130" s="96"/>
      <c r="FR130" s="96"/>
      <c r="FS130" s="96"/>
      <c r="FT130" s="96"/>
      <c r="FU130" s="96"/>
      <c r="FV130" s="96"/>
      <c r="FW130" s="96"/>
      <c r="FX130" s="96"/>
      <c r="FY130" s="96"/>
      <c r="FZ130" s="96"/>
      <c r="GA130" s="96"/>
      <c r="GB130" s="96"/>
      <c r="GC130" s="96"/>
      <c r="GD130" s="96"/>
      <c r="GE130" s="96"/>
      <c r="GF130" s="96"/>
      <c r="GG130" s="96"/>
      <c r="GH130" s="96"/>
      <c r="GI130" s="96"/>
      <c r="GJ130" s="96"/>
      <c r="GK130" s="96"/>
      <c r="GL130" s="96"/>
      <c r="GM130" s="96"/>
      <c r="GN130" s="96"/>
      <c r="GO130" s="96"/>
      <c r="GP130" s="96"/>
      <c r="GQ130" s="96"/>
      <c r="GR130" s="96"/>
      <c r="GS130" s="96"/>
      <c r="GT130" s="96"/>
      <c r="GU130" s="96"/>
      <c r="GV130" s="96"/>
      <c r="GW130" s="96"/>
      <c r="GX130" s="96"/>
      <c r="GY130" s="96"/>
      <c r="GZ130" s="96"/>
      <c r="HA130" s="96"/>
      <c r="HB130" s="96"/>
      <c r="HC130" s="96"/>
      <c r="HD130" s="96"/>
      <c r="HE130" s="96"/>
      <c r="HF130" s="96"/>
      <c r="HG130" s="96"/>
      <c r="HH130" s="96"/>
      <c r="HI130" s="96"/>
      <c r="HJ130" s="96"/>
      <c r="HK130" s="96"/>
      <c r="HL130" s="96"/>
      <c r="HM130" s="96"/>
      <c r="HN130" s="96"/>
      <c r="HO130" s="96"/>
      <c r="HP130" s="96"/>
      <c r="HQ130" s="96"/>
      <c r="HR130" s="96"/>
      <c r="HS130" s="96"/>
      <c r="HT130" s="96"/>
      <c r="HU130" s="96"/>
      <c r="HV130" s="96"/>
      <c r="HW130" s="96"/>
      <c r="HX130" s="96"/>
      <c r="HY130" s="96"/>
      <c r="HZ130" s="96"/>
      <c r="IA130" s="96"/>
      <c r="IB130" s="96"/>
      <c r="IC130" s="96"/>
      <c r="ID130" s="96"/>
      <c r="IE130" s="96"/>
      <c r="IF130" s="96"/>
      <c r="IG130" s="96"/>
      <c r="IH130" s="96"/>
      <c r="II130" s="96"/>
      <c r="IJ130" s="96"/>
      <c r="IK130" s="96"/>
      <c r="IL130" s="96"/>
      <c r="IM130" s="96"/>
      <c r="IN130" s="96"/>
      <c r="IO130" s="96"/>
      <c r="IP130" s="96"/>
      <c r="IQ130" s="96"/>
      <c r="IR130" s="96"/>
      <c r="IS130" s="96"/>
      <c r="IT130" s="96"/>
      <c r="IU130" s="96"/>
      <c r="IV130" s="96"/>
      <c r="IW130" s="96"/>
    </row>
    <row r="131" spans="1:257" s="195" customFormat="1" ht="33" customHeight="1">
      <c r="B131" s="214"/>
      <c r="C131" s="1347" t="s">
        <v>310</v>
      </c>
      <c r="D131" s="1347"/>
      <c r="E131" s="1347"/>
      <c r="F131" s="1347"/>
      <c r="G131" s="1347"/>
      <c r="H131" s="1347"/>
      <c r="I131" s="1347"/>
      <c r="J131" s="1347"/>
      <c r="K131" s="1347"/>
      <c r="L131" s="1347"/>
      <c r="M131" s="1347"/>
      <c r="N131" s="1347"/>
      <c r="O131" s="389"/>
      <c r="P131" s="96"/>
      <c r="R131" s="219"/>
      <c r="X131" s="212"/>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6"/>
      <c r="FT131" s="96"/>
      <c r="FU131" s="96"/>
      <c r="FV131" s="96"/>
      <c r="FW131" s="96"/>
      <c r="FX131" s="96"/>
      <c r="FY131" s="96"/>
      <c r="FZ131" s="96"/>
      <c r="GA131" s="96"/>
      <c r="GB131" s="96"/>
      <c r="GC131" s="96"/>
      <c r="GD131" s="96"/>
      <c r="GE131" s="96"/>
      <c r="GF131" s="96"/>
      <c r="GG131" s="96"/>
      <c r="GH131" s="96"/>
      <c r="GI131" s="96"/>
      <c r="GJ131" s="96"/>
      <c r="GK131" s="96"/>
      <c r="GL131" s="96"/>
      <c r="GM131" s="96"/>
      <c r="GN131" s="96"/>
      <c r="GO131" s="96"/>
      <c r="GP131" s="96"/>
      <c r="GQ131" s="96"/>
      <c r="GR131" s="96"/>
      <c r="GS131" s="96"/>
      <c r="GT131" s="96"/>
      <c r="GU131" s="96"/>
      <c r="GV131" s="96"/>
      <c r="GW131" s="96"/>
      <c r="GX131" s="96"/>
      <c r="GY131" s="96"/>
      <c r="GZ131" s="96"/>
      <c r="HA131" s="96"/>
      <c r="HB131" s="96"/>
      <c r="HC131" s="96"/>
      <c r="HD131" s="96"/>
      <c r="HE131" s="96"/>
      <c r="HF131" s="96"/>
      <c r="HG131" s="96"/>
      <c r="HH131" s="96"/>
      <c r="HI131" s="96"/>
      <c r="HJ131" s="96"/>
      <c r="HK131" s="96"/>
      <c r="HL131" s="96"/>
      <c r="HM131" s="96"/>
      <c r="HN131" s="96"/>
      <c r="HO131" s="96"/>
      <c r="HP131" s="96"/>
      <c r="HQ131" s="96"/>
      <c r="HR131" s="96"/>
      <c r="HS131" s="96"/>
      <c r="HT131" s="96"/>
      <c r="HU131" s="96"/>
      <c r="HV131" s="96"/>
      <c r="HW131" s="96"/>
      <c r="HX131" s="96"/>
      <c r="HY131" s="96"/>
      <c r="HZ131" s="96"/>
      <c r="IA131" s="96"/>
      <c r="IB131" s="96"/>
      <c r="IC131" s="96"/>
      <c r="ID131" s="96"/>
      <c r="IE131" s="96"/>
      <c r="IF131" s="96"/>
      <c r="IG131" s="96"/>
      <c r="IH131" s="96"/>
      <c r="II131" s="96"/>
      <c r="IJ131" s="96"/>
      <c r="IK131" s="96"/>
      <c r="IL131" s="96"/>
      <c r="IM131" s="96"/>
      <c r="IN131" s="96"/>
      <c r="IO131" s="96"/>
      <c r="IP131" s="96"/>
      <c r="IQ131" s="96"/>
      <c r="IR131" s="96"/>
      <c r="IS131" s="96"/>
      <c r="IT131" s="96"/>
      <c r="IU131" s="96"/>
      <c r="IV131" s="96"/>
      <c r="IW131" s="96"/>
    </row>
    <row r="132" spans="1:257" s="195" customFormat="1" ht="7.9" customHeight="1">
      <c r="B132" s="214"/>
      <c r="C132" s="1347"/>
      <c r="D132" s="1347"/>
      <c r="E132" s="1347"/>
      <c r="F132" s="1347"/>
      <c r="G132" s="1347"/>
      <c r="H132" s="1347"/>
      <c r="I132" s="1347"/>
      <c r="J132" s="1347"/>
      <c r="K132" s="1347"/>
      <c r="L132" s="1347"/>
      <c r="M132" s="1347"/>
      <c r="N132" s="1347"/>
      <c r="O132" s="389"/>
      <c r="P132" s="96"/>
      <c r="R132" s="219"/>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6"/>
      <c r="DJ132" s="96"/>
      <c r="DK132" s="96"/>
      <c r="DL132" s="96"/>
      <c r="DM132" s="96"/>
      <c r="DN132" s="96"/>
      <c r="DO132" s="96"/>
      <c r="DP132" s="96"/>
      <c r="DQ132" s="96"/>
      <c r="DR132" s="96"/>
      <c r="DS132" s="96"/>
      <c r="DT132" s="96"/>
      <c r="DU132" s="96"/>
      <c r="DV132" s="96"/>
      <c r="DW132" s="96"/>
      <c r="DX132" s="96"/>
      <c r="DY132" s="96"/>
      <c r="DZ132" s="96"/>
      <c r="EA132" s="96"/>
      <c r="EB132" s="96"/>
      <c r="EC132" s="96"/>
      <c r="ED132" s="96"/>
      <c r="EE132" s="96"/>
      <c r="EF132" s="96"/>
      <c r="EG132" s="96"/>
      <c r="EH132" s="96"/>
      <c r="EI132" s="96"/>
      <c r="EJ132" s="96"/>
      <c r="EK132" s="96"/>
      <c r="EL132" s="96"/>
      <c r="EM132" s="96"/>
      <c r="EN132" s="96"/>
      <c r="EO132" s="96"/>
      <c r="EP132" s="96"/>
      <c r="EQ132" s="96"/>
      <c r="ER132" s="96"/>
      <c r="ES132" s="96"/>
      <c r="ET132" s="96"/>
      <c r="EU132" s="96"/>
      <c r="EV132" s="96"/>
      <c r="EW132" s="96"/>
      <c r="EX132" s="96"/>
      <c r="EY132" s="96"/>
      <c r="EZ132" s="96"/>
      <c r="FA132" s="96"/>
      <c r="FB132" s="96"/>
      <c r="FC132" s="96"/>
      <c r="FD132" s="96"/>
      <c r="FE132" s="96"/>
      <c r="FF132" s="96"/>
      <c r="FG132" s="96"/>
      <c r="FH132" s="96"/>
      <c r="FI132" s="96"/>
      <c r="FJ132" s="96"/>
      <c r="FK132" s="96"/>
      <c r="FL132" s="96"/>
      <c r="FM132" s="96"/>
      <c r="FN132" s="96"/>
      <c r="FO132" s="96"/>
      <c r="FP132" s="96"/>
      <c r="FQ132" s="96"/>
      <c r="FR132" s="96"/>
      <c r="FS132" s="96"/>
      <c r="FT132" s="96"/>
      <c r="FU132" s="96"/>
      <c r="FV132" s="96"/>
      <c r="FW132" s="96"/>
      <c r="FX132" s="96"/>
      <c r="FY132" s="96"/>
      <c r="FZ132" s="96"/>
      <c r="GA132" s="96"/>
      <c r="GB132" s="96"/>
      <c r="GC132" s="96"/>
      <c r="GD132" s="96"/>
      <c r="GE132" s="96"/>
      <c r="GF132" s="96"/>
      <c r="GG132" s="96"/>
      <c r="GH132" s="96"/>
      <c r="GI132" s="96"/>
      <c r="GJ132" s="96"/>
      <c r="GK132" s="96"/>
      <c r="GL132" s="96"/>
      <c r="GM132" s="96"/>
      <c r="GN132" s="96"/>
      <c r="GO132" s="96"/>
      <c r="GP132" s="96"/>
      <c r="GQ132" s="96"/>
      <c r="GR132" s="96"/>
      <c r="GS132" s="96"/>
      <c r="GT132" s="96"/>
      <c r="GU132" s="96"/>
      <c r="GV132" s="96"/>
      <c r="GW132" s="96"/>
      <c r="GX132" s="96"/>
      <c r="GY132" s="96"/>
      <c r="GZ132" s="96"/>
      <c r="HA132" s="96"/>
      <c r="HB132" s="96"/>
      <c r="HC132" s="96"/>
      <c r="HD132" s="96"/>
      <c r="HE132" s="96"/>
      <c r="HF132" s="96"/>
      <c r="HG132" s="96"/>
      <c r="HH132" s="96"/>
      <c r="HI132" s="96"/>
      <c r="HJ132" s="96"/>
      <c r="HK132" s="96"/>
      <c r="HL132" s="96"/>
      <c r="HM132" s="96"/>
      <c r="HN132" s="96"/>
      <c r="HO132" s="96"/>
      <c r="HP132" s="96"/>
      <c r="HQ132" s="96"/>
      <c r="HR132" s="96"/>
      <c r="HS132" s="96"/>
      <c r="HT132" s="96"/>
      <c r="HU132" s="96"/>
      <c r="HV132" s="96"/>
      <c r="HW132" s="96"/>
      <c r="HX132" s="96"/>
      <c r="HY132" s="96"/>
      <c r="HZ132" s="96"/>
      <c r="IA132" s="96"/>
      <c r="IB132" s="96"/>
      <c r="IC132" s="96"/>
      <c r="ID132" s="96"/>
      <c r="IE132" s="96"/>
      <c r="IF132" s="96"/>
      <c r="IG132" s="96"/>
      <c r="IH132" s="96"/>
      <c r="II132" s="96"/>
      <c r="IJ132" s="96"/>
      <c r="IK132" s="96"/>
      <c r="IL132" s="96"/>
      <c r="IM132" s="96"/>
      <c r="IN132" s="96"/>
      <c r="IO132" s="96"/>
      <c r="IP132" s="96"/>
      <c r="IQ132" s="96"/>
      <c r="IR132" s="96"/>
      <c r="IS132" s="96"/>
      <c r="IT132" s="96"/>
      <c r="IU132" s="96"/>
      <c r="IV132" s="96"/>
      <c r="IW132" s="96"/>
    </row>
    <row r="133" spans="1:257" s="195" customFormat="1" ht="33" customHeight="1">
      <c r="B133" s="214"/>
      <c r="C133" s="1339" t="s">
        <v>1102</v>
      </c>
      <c r="D133" s="1339"/>
      <c r="E133" s="1340"/>
      <c r="F133" s="1340"/>
      <c r="G133" s="1340"/>
      <c r="H133" s="1340"/>
      <c r="I133" s="1340"/>
      <c r="J133" s="1340"/>
      <c r="K133" s="1267" t="s">
        <v>137</v>
      </c>
      <c r="L133" s="1342"/>
      <c r="M133" s="1340"/>
      <c r="N133" s="1340"/>
      <c r="O133" s="389"/>
      <c r="P133" s="96"/>
      <c r="R133" s="219"/>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c r="DY133" s="96"/>
      <c r="DZ133" s="96"/>
      <c r="EA133" s="96"/>
      <c r="EB133" s="96"/>
      <c r="EC133" s="96"/>
      <c r="ED133" s="96"/>
      <c r="EE133" s="96"/>
      <c r="EF133" s="96"/>
      <c r="EG133" s="96"/>
      <c r="EH133" s="96"/>
      <c r="EI133" s="96"/>
      <c r="EJ133" s="96"/>
      <c r="EK133" s="96"/>
      <c r="EL133" s="96"/>
      <c r="EM133" s="96"/>
      <c r="EN133" s="96"/>
      <c r="EO133" s="96"/>
      <c r="EP133" s="96"/>
      <c r="EQ133" s="96"/>
      <c r="ER133" s="96"/>
      <c r="ES133" s="96"/>
      <c r="ET133" s="96"/>
      <c r="EU133" s="96"/>
      <c r="EV133" s="96"/>
      <c r="EW133" s="96"/>
      <c r="EX133" s="96"/>
      <c r="EY133" s="96"/>
      <c r="EZ133" s="96"/>
      <c r="FA133" s="96"/>
      <c r="FB133" s="96"/>
      <c r="FC133" s="96"/>
      <c r="FD133" s="96"/>
      <c r="FE133" s="96"/>
      <c r="FF133" s="96"/>
      <c r="FG133" s="96"/>
      <c r="FH133" s="96"/>
      <c r="FI133" s="96"/>
      <c r="FJ133" s="96"/>
      <c r="FK133" s="96"/>
      <c r="FL133" s="96"/>
      <c r="FM133" s="96"/>
      <c r="FN133" s="96"/>
      <c r="FO133" s="96"/>
      <c r="FP133" s="96"/>
      <c r="FQ133" s="96"/>
      <c r="FR133" s="96"/>
      <c r="FS133" s="96"/>
      <c r="FT133" s="96"/>
      <c r="FU133" s="96"/>
      <c r="FV133" s="96"/>
      <c r="FW133" s="96"/>
      <c r="FX133" s="96"/>
      <c r="FY133" s="96"/>
      <c r="FZ133" s="96"/>
      <c r="GA133" s="96"/>
      <c r="GB133" s="96"/>
      <c r="GC133" s="96"/>
      <c r="GD133" s="96"/>
      <c r="GE133" s="96"/>
      <c r="GF133" s="96"/>
      <c r="GG133" s="96"/>
      <c r="GH133" s="96"/>
      <c r="GI133" s="96"/>
      <c r="GJ133" s="96"/>
      <c r="GK133" s="96"/>
      <c r="GL133" s="96"/>
      <c r="GM133" s="96"/>
      <c r="GN133" s="96"/>
      <c r="GO133" s="96"/>
      <c r="GP133" s="96"/>
      <c r="GQ133" s="96"/>
      <c r="GR133" s="96"/>
      <c r="GS133" s="96"/>
      <c r="GT133" s="96"/>
      <c r="GU133" s="96"/>
      <c r="GV133" s="96"/>
      <c r="GW133" s="96"/>
      <c r="GX133" s="96"/>
      <c r="GY133" s="96"/>
      <c r="GZ133" s="96"/>
      <c r="HA133" s="96"/>
      <c r="HB133" s="96"/>
      <c r="HC133" s="96"/>
      <c r="HD133" s="96"/>
      <c r="HE133" s="96"/>
      <c r="HF133" s="96"/>
      <c r="HG133" s="96"/>
      <c r="HH133" s="96"/>
      <c r="HI133" s="96"/>
      <c r="HJ133" s="96"/>
      <c r="HK133" s="96"/>
      <c r="HL133" s="96"/>
      <c r="HM133" s="96"/>
      <c r="HN133" s="96"/>
      <c r="HO133" s="96"/>
      <c r="HP133" s="96"/>
      <c r="HQ133" s="96"/>
      <c r="HR133" s="96"/>
      <c r="HS133" s="96"/>
      <c r="HT133" s="96"/>
      <c r="HU133" s="96"/>
      <c r="HV133" s="96"/>
      <c r="HW133" s="96"/>
      <c r="HX133" s="96"/>
      <c r="HY133" s="96"/>
      <c r="HZ133" s="96"/>
      <c r="IA133" s="96"/>
      <c r="IB133" s="96"/>
      <c r="IC133" s="96"/>
      <c r="ID133" s="96"/>
      <c r="IE133" s="96"/>
      <c r="IF133" s="96"/>
      <c r="IG133" s="96"/>
      <c r="IH133" s="96"/>
      <c r="II133" s="96"/>
      <c r="IJ133" s="96"/>
      <c r="IK133" s="96"/>
      <c r="IL133" s="96"/>
      <c r="IM133" s="96"/>
      <c r="IN133" s="96"/>
      <c r="IO133" s="96"/>
      <c r="IP133" s="96"/>
      <c r="IQ133" s="96"/>
      <c r="IR133" s="96"/>
      <c r="IS133" s="96"/>
      <c r="IT133" s="96"/>
      <c r="IU133" s="96"/>
      <c r="IV133" s="96"/>
      <c r="IW133" s="96"/>
    </row>
    <row r="134" spans="1:257" s="195" customFormat="1" ht="33" customHeight="1">
      <c r="B134" s="214"/>
      <c r="C134" s="1335"/>
      <c r="D134" s="1335"/>
      <c r="E134" s="1335"/>
      <c r="F134" s="1335"/>
      <c r="G134" s="1335"/>
      <c r="H134" s="1335"/>
      <c r="I134" s="1335"/>
      <c r="J134" s="1335"/>
      <c r="K134" s="1335"/>
      <c r="L134" s="1335"/>
      <c r="M134" s="1335"/>
      <c r="N134" s="1335"/>
      <c r="O134" s="389"/>
      <c r="P134" s="96"/>
      <c r="R134" s="219"/>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6"/>
      <c r="DJ134" s="96"/>
      <c r="DK134" s="96"/>
      <c r="DL134" s="96"/>
      <c r="DM134" s="96"/>
      <c r="DN134" s="96"/>
      <c r="DO134" s="96"/>
      <c r="DP134" s="96"/>
      <c r="DQ134" s="96"/>
      <c r="DR134" s="96"/>
      <c r="DS134" s="96"/>
      <c r="DT134" s="96"/>
      <c r="DU134" s="96"/>
      <c r="DV134" s="96"/>
      <c r="DW134" s="96"/>
      <c r="DX134" s="96"/>
      <c r="DY134" s="96"/>
      <c r="DZ134" s="96"/>
      <c r="EA134" s="96"/>
      <c r="EB134" s="96"/>
      <c r="EC134" s="96"/>
      <c r="ED134" s="96"/>
      <c r="EE134" s="96"/>
      <c r="EF134" s="96"/>
      <c r="EG134" s="96"/>
      <c r="EH134" s="96"/>
      <c r="EI134" s="96"/>
      <c r="EJ134" s="96"/>
      <c r="EK134" s="96"/>
      <c r="EL134" s="96"/>
      <c r="EM134" s="96"/>
      <c r="EN134" s="96"/>
      <c r="EO134" s="96"/>
      <c r="EP134" s="96"/>
      <c r="EQ134" s="96"/>
      <c r="ER134" s="96"/>
      <c r="ES134" s="96"/>
      <c r="ET134" s="96"/>
      <c r="EU134" s="96"/>
      <c r="EV134" s="96"/>
      <c r="EW134" s="96"/>
      <c r="EX134" s="96"/>
      <c r="EY134" s="96"/>
      <c r="EZ134" s="96"/>
      <c r="FA134" s="96"/>
      <c r="FB134" s="96"/>
      <c r="FC134" s="96"/>
      <c r="FD134" s="96"/>
      <c r="FE134" s="96"/>
      <c r="FF134" s="96"/>
      <c r="FG134" s="96"/>
      <c r="FH134" s="96"/>
      <c r="FI134" s="96"/>
      <c r="FJ134" s="96"/>
      <c r="FK134" s="96"/>
      <c r="FL134" s="96"/>
      <c r="FM134" s="96"/>
      <c r="FN134" s="96"/>
      <c r="FO134" s="96"/>
      <c r="FP134" s="96"/>
      <c r="FQ134" s="96"/>
      <c r="FR134" s="96"/>
      <c r="FS134" s="96"/>
      <c r="FT134" s="96"/>
      <c r="FU134" s="96"/>
      <c r="FV134" s="96"/>
      <c r="FW134" s="96"/>
      <c r="FX134" s="96"/>
      <c r="FY134" s="96"/>
      <c r="FZ134" s="96"/>
      <c r="GA134" s="96"/>
      <c r="GB134" s="96"/>
      <c r="GC134" s="96"/>
      <c r="GD134" s="96"/>
      <c r="GE134" s="96"/>
      <c r="GF134" s="96"/>
      <c r="GG134" s="96"/>
      <c r="GH134" s="96"/>
      <c r="GI134" s="96"/>
      <c r="GJ134" s="96"/>
      <c r="GK134" s="96"/>
      <c r="GL134" s="96"/>
      <c r="GM134" s="96"/>
      <c r="GN134" s="96"/>
      <c r="GO134" s="96"/>
      <c r="GP134" s="96"/>
      <c r="GQ134" s="96"/>
      <c r="GR134" s="96"/>
      <c r="GS134" s="96"/>
      <c r="GT134" s="96"/>
      <c r="GU134" s="96"/>
      <c r="GV134" s="96"/>
      <c r="GW134" s="96"/>
      <c r="GX134" s="96"/>
      <c r="GY134" s="96"/>
      <c r="GZ134" s="96"/>
      <c r="HA134" s="96"/>
      <c r="HB134" s="96"/>
      <c r="HC134" s="96"/>
      <c r="HD134" s="96"/>
      <c r="HE134" s="96"/>
      <c r="HF134" s="96"/>
      <c r="HG134" s="96"/>
      <c r="HH134" s="96"/>
      <c r="HI134" s="96"/>
      <c r="HJ134" s="96"/>
      <c r="HK134" s="96"/>
      <c r="HL134" s="96"/>
      <c r="HM134" s="96"/>
      <c r="HN134" s="96"/>
      <c r="HO134" s="96"/>
      <c r="HP134" s="96"/>
      <c r="HQ134" s="96"/>
      <c r="HR134" s="96"/>
      <c r="HS134" s="96"/>
      <c r="HT134" s="96"/>
      <c r="HU134" s="96"/>
      <c r="HV134" s="96"/>
      <c r="HW134" s="96"/>
      <c r="HX134" s="96"/>
      <c r="HY134" s="96"/>
      <c r="HZ134" s="96"/>
      <c r="IA134" s="96"/>
      <c r="IB134" s="96"/>
      <c r="IC134" s="96"/>
      <c r="ID134" s="96"/>
      <c r="IE134" s="96"/>
      <c r="IF134" s="96"/>
      <c r="IG134" s="96"/>
      <c r="IH134" s="96"/>
      <c r="II134" s="96"/>
      <c r="IJ134" s="96"/>
      <c r="IK134" s="96"/>
      <c r="IL134" s="96"/>
      <c r="IM134" s="96"/>
      <c r="IN134" s="96"/>
      <c r="IO134" s="96"/>
      <c r="IP134" s="96"/>
      <c r="IQ134" s="96"/>
      <c r="IR134" s="96"/>
      <c r="IS134" s="96"/>
      <c r="IT134" s="96"/>
      <c r="IU134" s="96"/>
      <c r="IV134" s="96"/>
      <c r="IW134" s="96"/>
    </row>
    <row r="135" spans="1:257" s="195" customFormat="1" ht="33" customHeight="1">
      <c r="B135" s="214"/>
      <c r="C135" s="1336" t="s">
        <v>1282</v>
      </c>
      <c r="D135" s="1336"/>
      <c r="E135" s="1336"/>
      <c r="F135" s="1336"/>
      <c r="G135" s="1336"/>
      <c r="H135" s="1336"/>
      <c r="I135" s="1336"/>
      <c r="J135" s="1336"/>
      <c r="K135" s="1336"/>
      <c r="L135" s="1336"/>
      <c r="M135" s="1336"/>
      <c r="N135" s="1336"/>
      <c r="O135" s="1336"/>
      <c r="P135" s="96"/>
      <c r="R135" s="1290"/>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6"/>
      <c r="FT135" s="96"/>
      <c r="FU135" s="96"/>
      <c r="FV135" s="96"/>
      <c r="FW135" s="96"/>
      <c r="FX135" s="96"/>
      <c r="FY135" s="96"/>
      <c r="FZ135" s="96"/>
      <c r="GA135" s="96"/>
      <c r="GB135" s="96"/>
      <c r="GC135" s="96"/>
      <c r="GD135" s="96"/>
      <c r="GE135" s="96"/>
      <c r="GF135" s="96"/>
      <c r="GG135" s="96"/>
      <c r="GH135" s="96"/>
      <c r="GI135" s="96"/>
      <c r="GJ135" s="96"/>
      <c r="GK135" s="96"/>
      <c r="GL135" s="96"/>
      <c r="GM135" s="96"/>
      <c r="GN135" s="96"/>
      <c r="GO135" s="96"/>
      <c r="GP135" s="96"/>
      <c r="GQ135" s="96"/>
      <c r="GR135" s="96"/>
      <c r="GS135" s="96"/>
      <c r="GT135" s="96"/>
      <c r="GU135" s="96"/>
      <c r="GV135" s="96"/>
      <c r="GW135" s="96"/>
      <c r="GX135" s="96"/>
      <c r="GY135" s="96"/>
      <c r="GZ135" s="96"/>
      <c r="HA135" s="96"/>
      <c r="HB135" s="96"/>
      <c r="HC135" s="96"/>
      <c r="HD135" s="96"/>
      <c r="HE135" s="96"/>
      <c r="HF135" s="96"/>
      <c r="HG135" s="96"/>
      <c r="HH135" s="96"/>
      <c r="HI135" s="96"/>
      <c r="HJ135" s="96"/>
      <c r="HK135" s="96"/>
      <c r="HL135" s="96"/>
      <c r="HM135" s="96"/>
      <c r="HN135" s="96"/>
      <c r="HO135" s="96"/>
      <c r="HP135" s="96"/>
      <c r="HQ135" s="96"/>
      <c r="HR135" s="96"/>
      <c r="HS135" s="96"/>
      <c r="HT135" s="96"/>
      <c r="HU135" s="96"/>
      <c r="HV135" s="96"/>
      <c r="HW135" s="96"/>
      <c r="HX135" s="96"/>
      <c r="HY135" s="96"/>
      <c r="HZ135" s="96"/>
      <c r="IA135" s="96"/>
      <c r="IB135" s="96"/>
      <c r="IC135" s="96"/>
      <c r="ID135" s="96"/>
      <c r="IE135" s="96"/>
      <c r="IF135" s="96"/>
      <c r="IG135" s="96"/>
      <c r="IH135" s="96"/>
      <c r="II135" s="96"/>
      <c r="IJ135" s="96"/>
      <c r="IK135" s="96"/>
      <c r="IL135" s="96"/>
      <c r="IM135" s="96"/>
      <c r="IN135" s="96"/>
      <c r="IO135" s="96"/>
      <c r="IP135" s="96"/>
      <c r="IQ135" s="96"/>
      <c r="IR135" s="96"/>
      <c r="IS135" s="96"/>
      <c r="IT135" s="96"/>
      <c r="IU135" s="96"/>
      <c r="IV135" s="96"/>
      <c r="IW135" s="96"/>
    </row>
    <row r="136" spans="1:257" s="195" customFormat="1" ht="33" customHeight="1">
      <c r="B136" s="214"/>
      <c r="C136" s="1336"/>
      <c r="D136" s="1336"/>
      <c r="E136" s="1336"/>
      <c r="F136" s="1336"/>
      <c r="G136" s="1336"/>
      <c r="H136" s="1336"/>
      <c r="I136" s="1336"/>
      <c r="J136" s="1336"/>
      <c r="K136" s="1336"/>
      <c r="L136" s="1336"/>
      <c r="M136" s="1336"/>
      <c r="N136" s="1336"/>
      <c r="O136" s="1336"/>
      <c r="P136" s="96"/>
      <c r="R136" s="219"/>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6"/>
      <c r="DJ136" s="96"/>
      <c r="DK136" s="96"/>
      <c r="DL136" s="96"/>
      <c r="DM136" s="96"/>
      <c r="DN136" s="96"/>
      <c r="DO136" s="96"/>
      <c r="DP136" s="96"/>
      <c r="DQ136" s="96"/>
      <c r="DR136" s="96"/>
      <c r="DS136" s="96"/>
      <c r="DT136" s="96"/>
      <c r="DU136" s="96"/>
      <c r="DV136" s="96"/>
      <c r="DW136" s="96"/>
      <c r="DX136" s="96"/>
      <c r="DY136" s="96"/>
      <c r="DZ136" s="96"/>
      <c r="EA136" s="96"/>
      <c r="EB136" s="96"/>
      <c r="EC136" s="96"/>
      <c r="ED136" s="96"/>
      <c r="EE136" s="96"/>
      <c r="EF136" s="96"/>
      <c r="EG136" s="96"/>
      <c r="EH136" s="96"/>
      <c r="EI136" s="96"/>
      <c r="EJ136" s="96"/>
      <c r="EK136" s="96"/>
      <c r="EL136" s="96"/>
      <c r="EM136" s="96"/>
      <c r="EN136" s="96"/>
      <c r="EO136" s="96"/>
      <c r="EP136" s="96"/>
      <c r="EQ136" s="96"/>
      <c r="ER136" s="96"/>
      <c r="ES136" s="96"/>
      <c r="ET136" s="96"/>
      <c r="EU136" s="96"/>
      <c r="EV136" s="96"/>
      <c r="EW136" s="96"/>
      <c r="EX136" s="96"/>
      <c r="EY136" s="96"/>
      <c r="EZ136" s="96"/>
      <c r="FA136" s="96"/>
      <c r="FB136" s="96"/>
      <c r="FC136" s="96"/>
      <c r="FD136" s="96"/>
      <c r="FE136" s="96"/>
      <c r="FF136" s="96"/>
      <c r="FG136" s="96"/>
      <c r="FH136" s="96"/>
      <c r="FI136" s="96"/>
      <c r="FJ136" s="96"/>
      <c r="FK136" s="96"/>
      <c r="FL136" s="96"/>
      <c r="FM136" s="96"/>
      <c r="FN136" s="96"/>
      <c r="FO136" s="96"/>
      <c r="FP136" s="96"/>
      <c r="FQ136" s="96"/>
      <c r="FR136" s="96"/>
      <c r="FS136" s="96"/>
      <c r="FT136" s="96"/>
      <c r="FU136" s="96"/>
      <c r="FV136" s="96"/>
      <c r="FW136" s="96"/>
      <c r="FX136" s="96"/>
      <c r="FY136" s="96"/>
      <c r="FZ136" s="96"/>
      <c r="GA136" s="96"/>
      <c r="GB136" s="96"/>
      <c r="GC136" s="96"/>
      <c r="GD136" s="96"/>
      <c r="GE136" s="96"/>
      <c r="GF136" s="96"/>
      <c r="GG136" s="96"/>
      <c r="GH136" s="96"/>
      <c r="GI136" s="96"/>
      <c r="GJ136" s="96"/>
      <c r="GK136" s="96"/>
      <c r="GL136" s="96"/>
      <c r="GM136" s="96"/>
      <c r="GN136" s="96"/>
      <c r="GO136" s="96"/>
      <c r="GP136" s="96"/>
      <c r="GQ136" s="96"/>
      <c r="GR136" s="96"/>
      <c r="GS136" s="96"/>
      <c r="GT136" s="96"/>
      <c r="GU136" s="96"/>
      <c r="GV136" s="96"/>
      <c r="GW136" s="96"/>
      <c r="GX136" s="96"/>
      <c r="GY136" s="96"/>
      <c r="GZ136" s="96"/>
      <c r="HA136" s="96"/>
      <c r="HB136" s="96"/>
      <c r="HC136" s="96"/>
      <c r="HD136" s="96"/>
      <c r="HE136" s="96"/>
      <c r="HF136" s="96"/>
      <c r="HG136" s="96"/>
      <c r="HH136" s="96"/>
      <c r="HI136" s="96"/>
      <c r="HJ136" s="96"/>
      <c r="HK136" s="96"/>
      <c r="HL136" s="96"/>
      <c r="HM136" s="96"/>
      <c r="HN136" s="96"/>
      <c r="HO136" s="96"/>
      <c r="HP136" s="96"/>
      <c r="HQ136" s="96"/>
      <c r="HR136" s="96"/>
      <c r="HS136" s="96"/>
      <c r="HT136" s="96"/>
      <c r="HU136" s="96"/>
      <c r="HV136" s="96"/>
      <c r="HW136" s="96"/>
      <c r="HX136" s="96"/>
      <c r="HY136" s="96"/>
      <c r="HZ136" s="96"/>
      <c r="IA136" s="96"/>
      <c r="IB136" s="96"/>
      <c r="IC136" s="96"/>
      <c r="ID136" s="96"/>
      <c r="IE136" s="96"/>
      <c r="IF136" s="96"/>
      <c r="IG136" s="96"/>
      <c r="IH136" s="96"/>
      <c r="II136" s="96"/>
      <c r="IJ136" s="96"/>
      <c r="IK136" s="96"/>
      <c r="IL136" s="96"/>
      <c r="IM136" s="96"/>
      <c r="IN136" s="96"/>
      <c r="IO136" s="96"/>
      <c r="IP136" s="96"/>
      <c r="IQ136" s="96"/>
      <c r="IR136" s="96"/>
      <c r="IS136" s="96"/>
      <c r="IT136" s="96"/>
      <c r="IU136" s="96"/>
      <c r="IV136" s="96"/>
      <c r="IW136" s="96"/>
    </row>
    <row r="137" spans="1:257" s="195" customFormat="1" ht="33" customHeight="1">
      <c r="B137" s="214"/>
      <c r="C137" s="1336"/>
      <c r="D137" s="1336"/>
      <c r="E137" s="1336"/>
      <c r="F137" s="1336"/>
      <c r="G137" s="1336"/>
      <c r="H137" s="1336"/>
      <c r="I137" s="1336"/>
      <c r="J137" s="1336"/>
      <c r="K137" s="1336"/>
      <c r="L137" s="1336"/>
      <c r="M137" s="1336"/>
      <c r="N137" s="1336"/>
      <c r="O137" s="1336"/>
      <c r="P137" s="96"/>
      <c r="R137" s="219"/>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c r="DY137" s="96"/>
      <c r="DZ137" s="96"/>
      <c r="EA137" s="96"/>
      <c r="EB137" s="96"/>
      <c r="EC137" s="96"/>
      <c r="ED137" s="96"/>
      <c r="EE137" s="96"/>
      <c r="EF137" s="96"/>
      <c r="EG137" s="96"/>
      <c r="EH137" s="96"/>
      <c r="EI137" s="96"/>
      <c r="EJ137" s="96"/>
      <c r="EK137" s="96"/>
      <c r="EL137" s="96"/>
      <c r="EM137" s="96"/>
      <c r="EN137" s="96"/>
      <c r="EO137" s="96"/>
      <c r="EP137" s="96"/>
      <c r="EQ137" s="96"/>
      <c r="ER137" s="96"/>
      <c r="ES137" s="96"/>
      <c r="ET137" s="96"/>
      <c r="EU137" s="96"/>
      <c r="EV137" s="96"/>
      <c r="EW137" s="96"/>
      <c r="EX137" s="96"/>
      <c r="EY137" s="96"/>
      <c r="EZ137" s="96"/>
      <c r="FA137" s="96"/>
      <c r="FB137" s="96"/>
      <c r="FC137" s="96"/>
      <c r="FD137" s="96"/>
      <c r="FE137" s="96"/>
      <c r="FF137" s="96"/>
      <c r="FG137" s="96"/>
      <c r="FH137" s="96"/>
      <c r="FI137" s="96"/>
      <c r="FJ137" s="96"/>
      <c r="FK137" s="96"/>
      <c r="FL137" s="96"/>
      <c r="FM137" s="96"/>
      <c r="FN137" s="96"/>
      <c r="FO137" s="96"/>
      <c r="FP137" s="96"/>
      <c r="FQ137" s="96"/>
      <c r="FR137" s="96"/>
      <c r="FS137" s="96"/>
      <c r="FT137" s="96"/>
      <c r="FU137" s="96"/>
      <c r="FV137" s="96"/>
      <c r="FW137" s="96"/>
      <c r="FX137" s="96"/>
      <c r="FY137" s="96"/>
      <c r="FZ137" s="96"/>
      <c r="GA137" s="96"/>
      <c r="GB137" s="96"/>
      <c r="GC137" s="96"/>
      <c r="GD137" s="96"/>
      <c r="GE137" s="96"/>
      <c r="GF137" s="96"/>
      <c r="GG137" s="96"/>
      <c r="GH137" s="96"/>
      <c r="GI137" s="96"/>
      <c r="GJ137" s="96"/>
      <c r="GK137" s="96"/>
      <c r="GL137" s="96"/>
      <c r="GM137" s="96"/>
      <c r="GN137" s="96"/>
      <c r="GO137" s="96"/>
      <c r="GP137" s="96"/>
      <c r="GQ137" s="96"/>
      <c r="GR137" s="96"/>
      <c r="GS137" s="96"/>
      <c r="GT137" s="96"/>
      <c r="GU137" s="96"/>
      <c r="GV137" s="96"/>
      <c r="GW137" s="96"/>
      <c r="GX137" s="96"/>
      <c r="GY137" s="96"/>
      <c r="GZ137" s="96"/>
      <c r="HA137" s="96"/>
      <c r="HB137" s="96"/>
      <c r="HC137" s="96"/>
      <c r="HD137" s="96"/>
      <c r="HE137" s="96"/>
      <c r="HF137" s="96"/>
      <c r="HG137" s="96"/>
      <c r="HH137" s="96"/>
      <c r="HI137" s="96"/>
      <c r="HJ137" s="96"/>
      <c r="HK137" s="96"/>
      <c r="HL137" s="96"/>
      <c r="HM137" s="96"/>
      <c r="HN137" s="96"/>
      <c r="HO137" s="96"/>
      <c r="HP137" s="96"/>
      <c r="HQ137" s="96"/>
      <c r="HR137" s="96"/>
      <c r="HS137" s="96"/>
      <c r="HT137" s="96"/>
      <c r="HU137" s="96"/>
      <c r="HV137" s="96"/>
      <c r="HW137" s="96"/>
      <c r="HX137" s="96"/>
      <c r="HY137" s="96"/>
      <c r="HZ137" s="96"/>
      <c r="IA137" s="96"/>
      <c r="IB137" s="96"/>
      <c r="IC137" s="96"/>
      <c r="ID137" s="96"/>
      <c r="IE137" s="96"/>
      <c r="IF137" s="96"/>
      <c r="IG137" s="96"/>
      <c r="IH137" s="96"/>
      <c r="II137" s="96"/>
      <c r="IJ137" s="96"/>
      <c r="IK137" s="96"/>
      <c r="IL137" s="96"/>
      <c r="IM137" s="96"/>
      <c r="IN137" s="96"/>
      <c r="IO137" s="96"/>
      <c r="IP137" s="96"/>
      <c r="IQ137" s="96"/>
      <c r="IR137" s="96"/>
      <c r="IS137" s="96"/>
      <c r="IT137" s="96"/>
      <c r="IU137" s="96"/>
      <c r="IV137" s="96"/>
      <c r="IW137" s="96"/>
    </row>
    <row r="138" spans="1:257" s="195" customFormat="1" ht="33" customHeight="1">
      <c r="B138" s="214"/>
      <c r="C138" s="1336"/>
      <c r="D138" s="1336"/>
      <c r="E138" s="1336"/>
      <c r="F138" s="1336"/>
      <c r="G138" s="1336"/>
      <c r="H138" s="1336"/>
      <c r="I138" s="1336"/>
      <c r="J138" s="1336"/>
      <c r="K138" s="1336"/>
      <c r="L138" s="1336"/>
      <c r="M138" s="1336"/>
      <c r="N138" s="1336"/>
      <c r="O138" s="1336"/>
      <c r="P138" s="96"/>
      <c r="R138" s="219"/>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6"/>
      <c r="FB138" s="96"/>
      <c r="FC138" s="96"/>
      <c r="FD138" s="96"/>
      <c r="FE138" s="96"/>
      <c r="FF138" s="96"/>
      <c r="FG138" s="96"/>
      <c r="FH138" s="96"/>
      <c r="FI138" s="96"/>
      <c r="FJ138" s="96"/>
      <c r="FK138" s="96"/>
      <c r="FL138" s="96"/>
      <c r="FM138" s="96"/>
      <c r="FN138" s="96"/>
      <c r="FO138" s="96"/>
      <c r="FP138" s="96"/>
      <c r="FQ138" s="96"/>
      <c r="FR138" s="96"/>
      <c r="FS138" s="96"/>
      <c r="FT138" s="96"/>
      <c r="FU138" s="96"/>
      <c r="FV138" s="96"/>
      <c r="FW138" s="96"/>
      <c r="FX138" s="96"/>
      <c r="FY138" s="96"/>
      <c r="FZ138" s="96"/>
      <c r="GA138" s="96"/>
      <c r="GB138" s="96"/>
      <c r="GC138" s="96"/>
      <c r="GD138" s="96"/>
      <c r="GE138" s="96"/>
      <c r="GF138" s="96"/>
      <c r="GG138" s="96"/>
      <c r="GH138" s="96"/>
      <c r="GI138" s="96"/>
      <c r="GJ138" s="96"/>
      <c r="GK138" s="96"/>
      <c r="GL138" s="96"/>
      <c r="GM138" s="96"/>
      <c r="GN138" s="96"/>
      <c r="GO138" s="96"/>
      <c r="GP138" s="96"/>
      <c r="GQ138" s="96"/>
      <c r="GR138" s="96"/>
      <c r="GS138" s="96"/>
      <c r="GT138" s="96"/>
      <c r="GU138" s="96"/>
      <c r="GV138" s="96"/>
      <c r="GW138" s="96"/>
      <c r="GX138" s="96"/>
      <c r="GY138" s="96"/>
      <c r="GZ138" s="96"/>
      <c r="HA138" s="96"/>
      <c r="HB138" s="96"/>
      <c r="HC138" s="96"/>
      <c r="HD138" s="96"/>
      <c r="HE138" s="96"/>
      <c r="HF138" s="96"/>
      <c r="HG138" s="96"/>
      <c r="HH138" s="96"/>
      <c r="HI138" s="96"/>
      <c r="HJ138" s="96"/>
      <c r="HK138" s="96"/>
      <c r="HL138" s="96"/>
      <c r="HM138" s="96"/>
      <c r="HN138" s="96"/>
      <c r="HO138" s="96"/>
      <c r="HP138" s="96"/>
      <c r="HQ138" s="96"/>
      <c r="HR138" s="96"/>
      <c r="HS138" s="96"/>
      <c r="HT138" s="96"/>
      <c r="HU138" s="96"/>
      <c r="HV138" s="96"/>
      <c r="HW138" s="96"/>
      <c r="HX138" s="96"/>
      <c r="HY138" s="96"/>
      <c r="HZ138" s="96"/>
      <c r="IA138" s="96"/>
      <c r="IB138" s="96"/>
      <c r="IC138" s="96"/>
      <c r="ID138" s="96"/>
      <c r="IE138" s="96"/>
      <c r="IF138" s="96"/>
      <c r="IG138" s="96"/>
      <c r="IH138" s="96"/>
      <c r="II138" s="96"/>
      <c r="IJ138" s="96"/>
      <c r="IK138" s="96"/>
      <c r="IL138" s="96"/>
      <c r="IM138" s="96"/>
      <c r="IN138" s="96"/>
      <c r="IO138" s="96"/>
      <c r="IP138" s="96"/>
      <c r="IQ138" s="96"/>
      <c r="IR138" s="96"/>
      <c r="IS138" s="96"/>
      <c r="IT138" s="96"/>
      <c r="IU138" s="96"/>
      <c r="IV138" s="96"/>
      <c r="IW138" s="96"/>
    </row>
    <row r="139" spans="1:257" s="195" customFormat="1" ht="141.6" customHeight="1">
      <c r="B139" s="214"/>
      <c r="C139" s="1336"/>
      <c r="D139" s="1336"/>
      <c r="E139" s="1336"/>
      <c r="F139" s="1336"/>
      <c r="G139" s="1336"/>
      <c r="H139" s="1336"/>
      <c r="I139" s="1336"/>
      <c r="J139" s="1336"/>
      <c r="K139" s="1336"/>
      <c r="L139" s="1336"/>
      <c r="M139" s="1336"/>
      <c r="N139" s="1336"/>
      <c r="O139" s="1336"/>
      <c r="P139" s="96"/>
      <c r="R139" s="219"/>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c r="DY139" s="96"/>
      <c r="DZ139" s="96"/>
      <c r="EA139" s="96"/>
      <c r="EB139" s="96"/>
      <c r="EC139" s="96"/>
      <c r="ED139" s="96"/>
      <c r="EE139" s="96"/>
      <c r="EF139" s="96"/>
      <c r="EG139" s="96"/>
      <c r="EH139" s="96"/>
      <c r="EI139" s="96"/>
      <c r="EJ139" s="96"/>
      <c r="EK139" s="96"/>
      <c r="EL139" s="96"/>
      <c r="EM139" s="96"/>
      <c r="EN139" s="96"/>
      <c r="EO139" s="96"/>
      <c r="EP139" s="96"/>
      <c r="EQ139" s="96"/>
      <c r="ER139" s="96"/>
      <c r="ES139" s="96"/>
      <c r="ET139" s="96"/>
      <c r="EU139" s="96"/>
      <c r="EV139" s="96"/>
      <c r="EW139" s="96"/>
      <c r="EX139" s="96"/>
      <c r="EY139" s="96"/>
      <c r="EZ139" s="96"/>
      <c r="FA139" s="96"/>
      <c r="FB139" s="96"/>
      <c r="FC139" s="96"/>
      <c r="FD139" s="96"/>
      <c r="FE139" s="96"/>
      <c r="FF139" s="96"/>
      <c r="FG139" s="96"/>
      <c r="FH139" s="96"/>
      <c r="FI139" s="96"/>
      <c r="FJ139" s="96"/>
      <c r="FK139" s="96"/>
      <c r="FL139" s="96"/>
      <c r="FM139" s="96"/>
      <c r="FN139" s="96"/>
      <c r="FO139" s="96"/>
      <c r="FP139" s="96"/>
      <c r="FQ139" s="96"/>
      <c r="FR139" s="96"/>
      <c r="FS139" s="96"/>
      <c r="FT139" s="96"/>
      <c r="FU139" s="96"/>
      <c r="FV139" s="96"/>
      <c r="FW139" s="96"/>
      <c r="FX139" s="96"/>
      <c r="FY139" s="96"/>
      <c r="FZ139" s="96"/>
      <c r="GA139" s="96"/>
      <c r="GB139" s="96"/>
      <c r="GC139" s="96"/>
      <c r="GD139" s="96"/>
      <c r="GE139" s="96"/>
      <c r="GF139" s="96"/>
      <c r="GG139" s="96"/>
      <c r="GH139" s="96"/>
      <c r="GI139" s="96"/>
      <c r="GJ139" s="96"/>
      <c r="GK139" s="96"/>
      <c r="GL139" s="96"/>
      <c r="GM139" s="96"/>
      <c r="GN139" s="96"/>
      <c r="GO139" s="96"/>
      <c r="GP139" s="96"/>
      <c r="GQ139" s="96"/>
      <c r="GR139" s="96"/>
      <c r="GS139" s="96"/>
      <c r="GT139" s="96"/>
      <c r="GU139" s="96"/>
      <c r="GV139" s="96"/>
      <c r="GW139" s="96"/>
      <c r="GX139" s="96"/>
      <c r="GY139" s="96"/>
      <c r="GZ139" s="96"/>
      <c r="HA139" s="96"/>
      <c r="HB139" s="96"/>
      <c r="HC139" s="96"/>
      <c r="HD139" s="96"/>
      <c r="HE139" s="96"/>
      <c r="HF139" s="96"/>
      <c r="HG139" s="96"/>
      <c r="HH139" s="96"/>
      <c r="HI139" s="96"/>
      <c r="HJ139" s="96"/>
      <c r="HK139" s="96"/>
      <c r="HL139" s="96"/>
      <c r="HM139" s="96"/>
      <c r="HN139" s="96"/>
      <c r="HO139" s="96"/>
      <c r="HP139" s="96"/>
      <c r="HQ139" s="96"/>
      <c r="HR139" s="96"/>
      <c r="HS139" s="96"/>
      <c r="HT139" s="96"/>
      <c r="HU139" s="96"/>
      <c r="HV139" s="96"/>
      <c r="HW139" s="96"/>
      <c r="HX139" s="96"/>
      <c r="HY139" s="96"/>
      <c r="HZ139" s="96"/>
      <c r="IA139" s="96"/>
      <c r="IB139" s="96"/>
      <c r="IC139" s="96"/>
      <c r="ID139" s="96"/>
      <c r="IE139" s="96"/>
      <c r="IF139" s="96"/>
      <c r="IG139" s="96"/>
      <c r="IH139" s="96"/>
      <c r="II139" s="96"/>
      <c r="IJ139" s="96"/>
      <c r="IK139" s="96"/>
      <c r="IL139" s="96"/>
      <c r="IM139" s="96"/>
      <c r="IN139" s="96"/>
      <c r="IO139" s="96"/>
      <c r="IP139" s="96"/>
      <c r="IQ139" s="96"/>
      <c r="IR139" s="96"/>
      <c r="IS139" s="96"/>
      <c r="IT139" s="96"/>
      <c r="IU139" s="96"/>
      <c r="IV139" s="96"/>
      <c r="IW139" s="96"/>
    </row>
    <row r="140" spans="1:257" s="195" customFormat="1" ht="15" customHeight="1">
      <c r="B140" s="214"/>
      <c r="C140" s="1196"/>
      <c r="D140" s="1196"/>
      <c r="E140" s="1196"/>
      <c r="F140" s="1196"/>
      <c r="G140" s="1196"/>
      <c r="H140" s="1196"/>
      <c r="I140" s="1196"/>
      <c r="J140" s="1196"/>
      <c r="K140" s="1196"/>
      <c r="L140" s="1196"/>
      <c r="M140" s="1196"/>
      <c r="N140" s="1196"/>
      <c r="O140" s="1196"/>
      <c r="P140" s="96"/>
      <c r="R140" s="219"/>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6"/>
      <c r="DJ140" s="96"/>
      <c r="DK140" s="96"/>
      <c r="DL140" s="96"/>
      <c r="DM140" s="96"/>
      <c r="DN140" s="96"/>
      <c r="DO140" s="96"/>
      <c r="DP140" s="96"/>
      <c r="DQ140" s="96"/>
      <c r="DR140" s="96"/>
      <c r="DS140" s="96"/>
      <c r="DT140" s="96"/>
      <c r="DU140" s="96"/>
      <c r="DV140" s="96"/>
      <c r="DW140" s="96"/>
      <c r="DX140" s="96"/>
      <c r="DY140" s="96"/>
      <c r="DZ140" s="96"/>
      <c r="EA140" s="96"/>
      <c r="EB140" s="96"/>
      <c r="EC140" s="96"/>
      <c r="ED140" s="96"/>
      <c r="EE140" s="96"/>
      <c r="EF140" s="96"/>
      <c r="EG140" s="96"/>
      <c r="EH140" s="96"/>
      <c r="EI140" s="96"/>
      <c r="EJ140" s="96"/>
      <c r="EK140" s="96"/>
      <c r="EL140" s="96"/>
      <c r="EM140" s="96"/>
      <c r="EN140" s="96"/>
      <c r="EO140" s="96"/>
      <c r="EP140" s="96"/>
      <c r="EQ140" s="96"/>
      <c r="ER140" s="96"/>
      <c r="ES140" s="96"/>
      <c r="ET140" s="96"/>
      <c r="EU140" s="96"/>
      <c r="EV140" s="96"/>
      <c r="EW140" s="96"/>
      <c r="EX140" s="96"/>
      <c r="EY140" s="96"/>
      <c r="EZ140" s="96"/>
      <c r="FA140" s="96"/>
      <c r="FB140" s="96"/>
      <c r="FC140" s="96"/>
      <c r="FD140" s="96"/>
      <c r="FE140" s="96"/>
      <c r="FF140" s="96"/>
      <c r="FG140" s="96"/>
      <c r="FH140" s="96"/>
      <c r="FI140" s="96"/>
      <c r="FJ140" s="96"/>
      <c r="FK140" s="96"/>
      <c r="FL140" s="96"/>
      <c r="FM140" s="96"/>
      <c r="FN140" s="96"/>
      <c r="FO140" s="96"/>
      <c r="FP140" s="96"/>
      <c r="FQ140" s="96"/>
      <c r="FR140" s="96"/>
      <c r="FS140" s="96"/>
      <c r="FT140" s="96"/>
      <c r="FU140" s="96"/>
      <c r="FV140" s="96"/>
      <c r="FW140" s="96"/>
      <c r="FX140" s="96"/>
      <c r="FY140" s="96"/>
      <c r="FZ140" s="96"/>
      <c r="GA140" s="96"/>
      <c r="GB140" s="96"/>
      <c r="GC140" s="96"/>
      <c r="GD140" s="96"/>
      <c r="GE140" s="96"/>
      <c r="GF140" s="96"/>
      <c r="GG140" s="96"/>
      <c r="GH140" s="96"/>
      <c r="GI140" s="96"/>
      <c r="GJ140" s="96"/>
      <c r="GK140" s="96"/>
      <c r="GL140" s="96"/>
      <c r="GM140" s="96"/>
      <c r="GN140" s="96"/>
      <c r="GO140" s="96"/>
      <c r="GP140" s="96"/>
      <c r="GQ140" s="96"/>
      <c r="GR140" s="96"/>
      <c r="GS140" s="96"/>
      <c r="GT140" s="96"/>
      <c r="GU140" s="96"/>
      <c r="GV140" s="96"/>
      <c r="GW140" s="96"/>
      <c r="GX140" s="96"/>
      <c r="GY140" s="96"/>
      <c r="GZ140" s="96"/>
      <c r="HA140" s="96"/>
      <c r="HB140" s="96"/>
      <c r="HC140" s="96"/>
      <c r="HD140" s="96"/>
      <c r="HE140" s="96"/>
      <c r="HF140" s="96"/>
      <c r="HG140" s="96"/>
      <c r="HH140" s="96"/>
      <c r="HI140" s="96"/>
      <c r="HJ140" s="96"/>
      <c r="HK140" s="96"/>
      <c r="HL140" s="96"/>
      <c r="HM140" s="96"/>
      <c r="HN140" s="96"/>
      <c r="HO140" s="96"/>
      <c r="HP140" s="96"/>
      <c r="HQ140" s="96"/>
      <c r="HR140" s="96"/>
      <c r="HS140" s="96"/>
      <c r="HT140" s="96"/>
      <c r="HU140" s="96"/>
      <c r="HV140" s="96"/>
      <c r="HW140" s="96"/>
      <c r="HX140" s="96"/>
      <c r="HY140" s="96"/>
      <c r="HZ140" s="96"/>
      <c r="IA140" s="96"/>
      <c r="IB140" s="96"/>
      <c r="IC140" s="96"/>
      <c r="ID140" s="96"/>
      <c r="IE140" s="96"/>
      <c r="IF140" s="96"/>
      <c r="IG140" s="96"/>
      <c r="IH140" s="96"/>
      <c r="II140" s="96"/>
      <c r="IJ140" s="96"/>
      <c r="IK140" s="96"/>
      <c r="IL140" s="96"/>
      <c r="IM140" s="96"/>
      <c r="IN140" s="96"/>
      <c r="IO140" s="96"/>
      <c r="IP140" s="96"/>
      <c r="IQ140" s="96"/>
      <c r="IR140" s="96"/>
      <c r="IS140" s="96"/>
      <c r="IT140" s="96"/>
      <c r="IU140" s="96"/>
      <c r="IV140" s="96"/>
      <c r="IW140" s="96"/>
    </row>
    <row r="141" spans="1:257" s="195" customFormat="1" ht="19.899999999999999" customHeight="1">
      <c r="A141" s="220"/>
      <c r="B141" s="214"/>
      <c r="C141" s="1214" t="s">
        <v>1236</v>
      </c>
      <c r="D141" s="1196">
        <v>2024</v>
      </c>
      <c r="E141" s="348"/>
      <c r="F141" s="1215" t="s">
        <v>1235</v>
      </c>
      <c r="G141" s="1334">
        <v>45505</v>
      </c>
      <c r="H141" s="1334"/>
      <c r="I141" s="1196"/>
      <c r="J141" s="1196"/>
      <c r="K141" s="1333"/>
      <c r="L141" s="1333"/>
      <c r="M141" s="1333"/>
      <c r="N141" s="1333"/>
      <c r="O141" s="1333"/>
      <c r="P141" s="1333"/>
    </row>
    <row r="142" spans="1:257" s="195" customFormat="1" ht="19.899999999999999" customHeight="1">
      <c r="A142" s="220"/>
      <c r="B142" s="220"/>
      <c r="C142" s="226"/>
      <c r="D142" s="227"/>
      <c r="E142" s="228"/>
      <c r="J142" s="220"/>
      <c r="K142" s="220"/>
    </row>
    <row r="143" spans="1:257" s="195" customFormat="1" ht="19.899999999999999" customHeight="1">
      <c r="A143" s="220"/>
      <c r="B143" s="220"/>
      <c r="C143" s="226"/>
      <c r="D143" s="227"/>
      <c r="E143" s="228"/>
      <c r="J143" s="220"/>
      <c r="K143" s="220"/>
    </row>
    <row r="144" spans="1:257" s="195" customFormat="1" ht="19.899999999999999" customHeight="1">
      <c r="A144" s="220"/>
      <c r="B144" s="220"/>
      <c r="C144" s="226"/>
      <c r="D144" s="227"/>
      <c r="E144" s="228"/>
      <c r="J144" s="220"/>
      <c r="K144" s="220"/>
    </row>
    <row r="145" spans="1:15" s="195" customFormat="1" ht="19.899999999999999" customHeight="1">
      <c r="A145" s="220"/>
      <c r="B145" s="220"/>
      <c r="C145" s="226"/>
      <c r="D145" s="230"/>
      <c r="E145" s="228"/>
      <c r="J145" s="220"/>
      <c r="K145" s="220"/>
    </row>
    <row r="146" spans="1:15" s="195" customFormat="1" ht="19.899999999999999" customHeight="1">
      <c r="A146" s="220"/>
      <c r="B146" s="220"/>
      <c r="C146" s="226"/>
      <c r="D146" s="227"/>
      <c r="E146" s="228"/>
      <c r="J146" s="220"/>
      <c r="K146" s="220"/>
    </row>
    <row r="147" spans="1:15" s="195" customFormat="1" ht="19.899999999999999" customHeight="1">
      <c r="A147" s="220"/>
      <c r="B147" s="220"/>
      <c r="C147" s="226"/>
      <c r="D147" s="230"/>
      <c r="E147" s="228"/>
      <c r="J147" s="220"/>
      <c r="K147" s="220"/>
    </row>
    <row r="148" spans="1:15" s="195" customFormat="1" ht="19.899999999999999" customHeight="1">
      <c r="A148" s="220"/>
      <c r="B148" s="220"/>
      <c r="C148" s="226"/>
      <c r="D148" s="230"/>
      <c r="E148" s="228"/>
      <c r="J148" s="220"/>
      <c r="K148" s="220"/>
    </row>
    <row r="149" spans="1:15" s="195" customFormat="1" ht="19.899999999999999" customHeight="1">
      <c r="A149" s="220"/>
      <c r="B149" s="220"/>
      <c r="C149" s="226"/>
      <c r="D149" s="230"/>
      <c r="E149" s="228"/>
      <c r="O149" s="231"/>
    </row>
    <row r="150" spans="1:15" s="195" customFormat="1" ht="19.899999999999999" customHeight="1">
      <c r="A150" s="220"/>
      <c r="B150" s="220"/>
      <c r="C150" s="226"/>
      <c r="D150" s="232"/>
      <c r="E150" s="228"/>
    </row>
    <row r="151" spans="1:15" s="195" customFormat="1" ht="19.899999999999999" customHeight="1">
      <c r="A151" s="220"/>
      <c r="B151" s="220"/>
      <c r="C151" s="226"/>
      <c r="D151" s="232"/>
      <c r="E151" s="228"/>
    </row>
    <row r="152" spans="1:15" s="195" customFormat="1" ht="19.899999999999999" customHeight="1">
      <c r="A152" s="220"/>
      <c r="B152" s="220"/>
      <c r="C152" s="226"/>
      <c r="D152" s="232"/>
      <c r="E152" s="228"/>
    </row>
    <row r="153" spans="1:15" s="195" customFormat="1" ht="19.899999999999999" customHeight="1">
      <c r="A153" s="220"/>
      <c r="B153" s="220"/>
      <c r="C153" s="226"/>
      <c r="D153" s="232"/>
      <c r="E153" s="228"/>
    </row>
    <row r="154" spans="1:15" s="195" customFormat="1" ht="19.899999999999999" customHeight="1">
      <c r="A154" s="220"/>
      <c r="B154" s="220"/>
      <c r="C154" s="226"/>
      <c r="D154" s="232"/>
      <c r="E154" s="228"/>
    </row>
    <row r="155" spans="1:15" s="195" customFormat="1" ht="19.899999999999999" customHeight="1">
      <c r="A155" s="220"/>
      <c r="B155" s="220"/>
      <c r="C155" s="226"/>
      <c r="D155" s="232"/>
      <c r="E155" s="228"/>
    </row>
    <row r="156" spans="1:15" s="195" customFormat="1" ht="19.899999999999999" customHeight="1">
      <c r="A156" s="220"/>
      <c r="B156" s="220"/>
      <c r="C156" s="226"/>
      <c r="D156" s="232"/>
      <c r="E156" s="228"/>
    </row>
    <row r="157" spans="1:15" s="195" customFormat="1" ht="19.899999999999999" customHeight="1">
      <c r="A157" s="220"/>
      <c r="B157" s="220"/>
      <c r="C157" s="226"/>
      <c r="D157" s="232"/>
      <c r="E157" s="228"/>
    </row>
    <row r="158" spans="1:15" s="195" customFormat="1" ht="19.899999999999999" customHeight="1">
      <c r="A158" s="220"/>
      <c r="B158" s="220"/>
      <c r="C158" s="226"/>
      <c r="D158" s="232"/>
      <c r="E158" s="228"/>
    </row>
    <row r="159" spans="1:15" s="195" customFormat="1" ht="19.899999999999999" customHeight="1">
      <c r="A159" s="220"/>
      <c r="B159" s="220"/>
      <c r="C159" s="226"/>
      <c r="D159" s="232"/>
      <c r="E159" s="228"/>
    </row>
    <row r="160" spans="1:15" s="195" customFormat="1" ht="19.899999999999999" customHeight="1">
      <c r="A160" s="220"/>
      <c r="B160" s="220"/>
      <c r="C160" s="226"/>
      <c r="D160" s="232"/>
      <c r="E160" s="228"/>
    </row>
    <row r="161" spans="1:5" s="195" customFormat="1" ht="19.899999999999999" customHeight="1">
      <c r="A161" s="220"/>
      <c r="B161" s="220"/>
      <c r="C161" s="226"/>
      <c r="D161" s="232"/>
      <c r="E161" s="228"/>
    </row>
    <row r="162" spans="1:5" s="195" customFormat="1" ht="19.899999999999999" customHeight="1">
      <c r="A162" s="220"/>
      <c r="B162" s="220"/>
      <c r="C162" s="226"/>
      <c r="D162" s="232"/>
      <c r="E162" s="228"/>
    </row>
    <row r="163" spans="1:5" s="195" customFormat="1" ht="19.899999999999999" customHeight="1">
      <c r="A163" s="220"/>
      <c r="B163" s="220"/>
      <c r="C163" s="226"/>
      <c r="D163" s="232"/>
      <c r="E163" s="228"/>
    </row>
    <row r="164" spans="1:5" s="195" customFormat="1" ht="19.899999999999999" customHeight="1">
      <c r="A164" s="220"/>
      <c r="B164" s="220"/>
      <c r="C164" s="226"/>
      <c r="D164" s="232"/>
      <c r="E164" s="228"/>
    </row>
    <row r="165" spans="1:5" s="195" customFormat="1" ht="19.899999999999999" customHeight="1">
      <c r="A165" s="220"/>
      <c r="B165" s="220"/>
      <c r="C165" s="226"/>
      <c r="D165" s="232"/>
      <c r="E165" s="228"/>
    </row>
    <row r="166" spans="1:5" s="195" customFormat="1" ht="19.899999999999999" customHeight="1">
      <c r="A166" s="220"/>
      <c r="B166" s="220"/>
      <c r="C166" s="226"/>
      <c r="D166" s="232"/>
      <c r="E166" s="228"/>
    </row>
    <row r="167" spans="1:5" s="195" customFormat="1" ht="19.899999999999999" customHeight="1">
      <c r="A167" s="220"/>
      <c r="B167" s="220"/>
      <c r="C167" s="226"/>
      <c r="D167" s="232"/>
      <c r="E167" s="228"/>
    </row>
    <row r="168" spans="1:5" s="195" customFormat="1" ht="19.899999999999999" customHeight="1">
      <c r="A168" s="220"/>
      <c r="B168" s="220"/>
      <c r="C168" s="226"/>
      <c r="D168" s="232"/>
      <c r="E168" s="228"/>
    </row>
    <row r="169" spans="1:5" s="195" customFormat="1" ht="19.899999999999999" customHeight="1">
      <c r="A169" s="220"/>
      <c r="B169" s="220"/>
      <c r="C169" s="226"/>
      <c r="D169" s="232"/>
      <c r="E169" s="228"/>
    </row>
    <row r="170" spans="1:5" s="195" customFormat="1" ht="19.899999999999999" customHeight="1">
      <c r="A170" s="220"/>
      <c r="B170" s="220"/>
      <c r="C170" s="226"/>
      <c r="D170" s="232"/>
      <c r="E170" s="228"/>
    </row>
    <row r="171" spans="1:5" s="195" customFormat="1" ht="19.899999999999999" customHeight="1">
      <c r="A171" s="220"/>
      <c r="B171" s="220"/>
      <c r="C171" s="226"/>
      <c r="D171" s="232"/>
      <c r="E171" s="228"/>
    </row>
    <row r="172" spans="1:5" s="195" customFormat="1" ht="19.899999999999999" customHeight="1">
      <c r="A172" s="220"/>
      <c r="B172" s="220"/>
      <c r="C172" s="226"/>
      <c r="D172" s="232"/>
      <c r="E172" s="228"/>
    </row>
    <row r="173" spans="1:5" s="195" customFormat="1" ht="19.899999999999999" customHeight="1">
      <c r="A173" s="220"/>
      <c r="B173" s="220"/>
      <c r="C173" s="226"/>
      <c r="D173" s="232"/>
      <c r="E173" s="228"/>
    </row>
    <row r="174" spans="1:5" s="195" customFormat="1" ht="19.899999999999999" customHeight="1">
      <c r="A174" s="220"/>
      <c r="B174" s="220"/>
      <c r="C174" s="226"/>
      <c r="D174" s="232"/>
      <c r="E174" s="228"/>
    </row>
    <row r="175" spans="1:5" s="195" customFormat="1" ht="19.899999999999999" customHeight="1">
      <c r="A175" s="220"/>
      <c r="B175" s="220"/>
      <c r="C175" s="226"/>
      <c r="D175" s="232"/>
      <c r="E175" s="228"/>
    </row>
    <row r="176" spans="1:5" s="195" customFormat="1" ht="19.899999999999999" customHeight="1">
      <c r="A176" s="220"/>
      <c r="B176" s="220"/>
      <c r="C176" s="226"/>
      <c r="D176" s="232"/>
      <c r="E176" s="228"/>
    </row>
    <row r="177" spans="1:5" s="195" customFormat="1" ht="19.899999999999999" customHeight="1">
      <c r="A177" s="220"/>
      <c r="B177" s="220"/>
      <c r="C177" s="226"/>
      <c r="D177" s="232"/>
      <c r="E177" s="228"/>
    </row>
    <row r="178" spans="1:5" s="195" customFormat="1" ht="19.899999999999999" customHeight="1">
      <c r="A178" s="220"/>
      <c r="B178" s="220"/>
      <c r="C178" s="226"/>
      <c r="D178" s="232"/>
      <c r="E178" s="228"/>
    </row>
    <row r="179" spans="1:5" s="195" customFormat="1" ht="19.899999999999999" customHeight="1">
      <c r="A179" s="220"/>
      <c r="B179" s="220"/>
      <c r="C179" s="226"/>
      <c r="D179" s="232"/>
      <c r="E179" s="228"/>
    </row>
    <row r="180" spans="1:5" s="195" customFormat="1" ht="19.899999999999999" customHeight="1">
      <c r="A180" s="220"/>
      <c r="B180" s="220"/>
      <c r="C180" s="226"/>
      <c r="D180" s="232"/>
      <c r="E180" s="228"/>
    </row>
    <row r="181" spans="1:5" s="195" customFormat="1" ht="19.899999999999999" customHeight="1">
      <c r="A181" s="220"/>
      <c r="B181" s="220"/>
      <c r="C181" s="226"/>
      <c r="D181" s="232"/>
      <c r="E181" s="228"/>
    </row>
    <row r="182" spans="1:5" s="195" customFormat="1" ht="19.899999999999999" customHeight="1">
      <c r="A182" s="220"/>
      <c r="B182" s="220"/>
      <c r="C182" s="226"/>
      <c r="D182" s="232"/>
      <c r="E182" s="228"/>
    </row>
    <row r="183" spans="1:5" s="195" customFormat="1" ht="19.899999999999999" customHeight="1">
      <c r="A183" s="220"/>
      <c r="B183" s="220"/>
      <c r="C183" s="226"/>
      <c r="D183" s="232"/>
      <c r="E183" s="228"/>
    </row>
    <row r="184" spans="1:5" s="195" customFormat="1" ht="19.899999999999999" customHeight="1">
      <c r="A184" s="220"/>
      <c r="B184" s="220"/>
      <c r="C184" s="226"/>
      <c r="D184" s="232"/>
      <c r="E184" s="228"/>
    </row>
    <row r="185" spans="1:5" s="195" customFormat="1" ht="19.899999999999999" customHeight="1">
      <c r="A185" s="220"/>
      <c r="B185" s="220"/>
      <c r="C185" s="226"/>
      <c r="D185" s="232"/>
      <c r="E185" s="228"/>
    </row>
    <row r="186" spans="1:5" s="195" customFormat="1" ht="19.899999999999999" customHeight="1">
      <c r="A186" s="220"/>
      <c r="B186" s="220"/>
      <c r="C186" s="226"/>
      <c r="D186" s="232"/>
      <c r="E186" s="228"/>
    </row>
    <row r="187" spans="1:5" s="195" customFormat="1" ht="19.899999999999999" customHeight="1">
      <c r="A187" s="220"/>
      <c r="B187" s="220"/>
      <c r="C187" s="226"/>
      <c r="D187" s="232"/>
      <c r="E187" s="228"/>
    </row>
    <row r="188" spans="1:5" s="195" customFormat="1" ht="19.899999999999999" customHeight="1">
      <c r="A188" s="220"/>
      <c r="B188" s="220"/>
      <c r="C188" s="226"/>
      <c r="D188" s="232"/>
      <c r="E188" s="228"/>
    </row>
    <row r="189" spans="1:5" s="195" customFormat="1" ht="19.899999999999999" customHeight="1">
      <c r="A189" s="220"/>
      <c r="B189" s="220"/>
      <c r="C189" s="226"/>
      <c r="D189" s="232"/>
      <c r="E189" s="228"/>
    </row>
    <row r="190" spans="1:5" s="195" customFormat="1" ht="19.899999999999999" customHeight="1">
      <c r="A190" s="220"/>
      <c r="B190" s="220"/>
      <c r="C190" s="226"/>
      <c r="D190" s="232"/>
      <c r="E190" s="228"/>
    </row>
    <row r="191" spans="1:5" s="195" customFormat="1" ht="19.899999999999999" customHeight="1">
      <c r="A191" s="220"/>
      <c r="B191" s="220"/>
      <c r="C191" s="226"/>
      <c r="D191" s="232"/>
      <c r="E191" s="228"/>
    </row>
    <row r="192" spans="1:5" s="195" customFormat="1" ht="19.899999999999999" customHeight="1">
      <c r="A192" s="220"/>
      <c r="B192" s="220"/>
      <c r="C192" s="226"/>
      <c r="D192" s="232"/>
      <c r="E192" s="228"/>
    </row>
    <row r="193" spans="1:16" s="195" customFormat="1" ht="19.899999999999999" customHeight="1">
      <c r="A193" s="220"/>
      <c r="B193" s="220"/>
      <c r="C193" s="226"/>
      <c r="D193" s="232"/>
      <c r="E193" s="228"/>
    </row>
    <row r="194" spans="1:16" s="195" customFormat="1" ht="19.899999999999999" customHeight="1">
      <c r="A194" s="220"/>
    </row>
    <row r="195" spans="1:16" s="195" customFormat="1" ht="19.899999999999999" customHeight="1">
      <c r="A195" s="220"/>
      <c r="B195" s="220"/>
      <c r="C195" s="221"/>
      <c r="D195" s="226"/>
      <c r="E195" s="233"/>
      <c r="F195" s="228"/>
    </row>
    <row r="196" spans="1:16" s="195" customFormat="1" ht="19.899999999999999" customHeight="1">
      <c r="A196" s="220"/>
      <c r="B196" s="220"/>
      <c r="C196" s="221"/>
      <c r="D196" s="226"/>
      <c r="E196" s="232"/>
      <c r="F196" s="228"/>
    </row>
    <row r="197" spans="1:16" s="195" customFormat="1" ht="19.899999999999999" customHeight="1">
      <c r="B197" s="220"/>
      <c r="C197" s="221"/>
      <c r="D197" s="226"/>
      <c r="E197" s="232"/>
      <c r="F197" s="228"/>
    </row>
    <row r="198" spans="1:16" s="195" customFormat="1" ht="19.899999999999999" hidden="1" customHeight="1">
      <c r="A198" s="220" t="s">
        <v>7</v>
      </c>
      <c r="B198" s="220" t="s">
        <v>7</v>
      </c>
      <c r="C198" s="221"/>
      <c r="D198" s="226"/>
      <c r="E198" s="232" t="s">
        <v>110</v>
      </c>
      <c r="F198" s="228" t="str">
        <f t="shared" ref="F198:F215" si="0">+D198&amp;E198</f>
        <v>OM</v>
      </c>
    </row>
    <row r="199" spans="1:16" s="195" customFormat="1" ht="19.899999999999999" hidden="1" customHeight="1">
      <c r="A199" s="220" t="s">
        <v>7</v>
      </c>
      <c r="B199" s="220" t="s">
        <v>7</v>
      </c>
      <c r="C199" s="221"/>
      <c r="D199" s="226"/>
      <c r="E199" s="232" t="s">
        <v>111</v>
      </c>
      <c r="F199" s="228" t="str">
        <f t="shared" si="0"/>
        <v>OS</v>
      </c>
    </row>
    <row r="200" spans="1:16" s="195" customFormat="1" ht="19.899999999999999" hidden="1" customHeight="1">
      <c r="A200" s="220" t="s">
        <v>7</v>
      </c>
      <c r="B200" s="220" t="s">
        <v>7</v>
      </c>
      <c r="C200" s="221"/>
      <c r="D200" s="226"/>
      <c r="E200" s="232" t="s">
        <v>114</v>
      </c>
      <c r="F200" s="228" t="str">
        <f t="shared" si="0"/>
        <v>RA</v>
      </c>
      <c r="L200" s="220" t="s">
        <v>7</v>
      </c>
      <c r="M200" s="220" t="s">
        <v>7</v>
      </c>
      <c r="N200" s="220" t="s">
        <v>7</v>
      </c>
      <c r="O200" s="220" t="s">
        <v>7</v>
      </c>
    </row>
    <row r="201" spans="1:16" s="195" customFormat="1" ht="19.899999999999999" hidden="1" customHeight="1">
      <c r="A201" s="220" t="s">
        <v>7</v>
      </c>
      <c r="B201" s="220" t="s">
        <v>7</v>
      </c>
      <c r="C201" s="221"/>
      <c r="D201" s="226"/>
      <c r="E201" s="233" t="s">
        <v>112</v>
      </c>
      <c r="F201" s="228" t="str">
        <f t="shared" si="0"/>
        <v>RB</v>
      </c>
      <c r="L201" s="234"/>
      <c r="N201" s="235"/>
      <c r="O201" s="220" t="s">
        <v>7</v>
      </c>
    </row>
    <row r="202" spans="1:16" s="195" customFormat="1" ht="19.899999999999999" hidden="1" customHeight="1">
      <c r="A202" s="220" t="s">
        <v>7</v>
      </c>
      <c r="B202" s="220"/>
      <c r="C202" s="221"/>
      <c r="D202" s="226"/>
      <c r="E202" s="233" t="s">
        <v>113</v>
      </c>
      <c r="F202" s="228" t="str">
        <f t="shared" si="0"/>
        <v>RS</v>
      </c>
      <c r="L202" s="234"/>
      <c r="N202" s="236" t="s">
        <v>33</v>
      </c>
      <c r="O202" s="220" t="s">
        <v>7</v>
      </c>
    </row>
    <row r="203" spans="1:16" s="195" customFormat="1" ht="19.899999999999999" hidden="1" customHeight="1">
      <c r="A203" s="220" t="s">
        <v>7</v>
      </c>
      <c r="B203" s="220" t="s">
        <v>7</v>
      </c>
      <c r="C203" s="221"/>
      <c r="D203" s="226"/>
      <c r="E203" s="233" t="s">
        <v>119</v>
      </c>
      <c r="F203" s="228" t="str">
        <f t="shared" si="0"/>
        <v>RC</v>
      </c>
      <c r="L203" s="234"/>
      <c r="N203" s="236" t="s">
        <v>34</v>
      </c>
      <c r="O203" s="220" t="s">
        <v>7</v>
      </c>
    </row>
    <row r="204" spans="1:16" s="195" customFormat="1" ht="19.899999999999999" hidden="1" customHeight="1">
      <c r="A204" s="220" t="s">
        <v>7</v>
      </c>
      <c r="B204" s="220" t="s">
        <v>7</v>
      </c>
      <c r="C204" s="221"/>
      <c r="D204" s="226"/>
      <c r="E204" s="233" t="s">
        <v>117</v>
      </c>
      <c r="F204" s="228" t="str">
        <f t="shared" si="0"/>
        <v>RF</v>
      </c>
      <c r="L204" s="234"/>
      <c r="N204" s="236" t="s">
        <v>35</v>
      </c>
      <c r="O204" s="220" t="s">
        <v>7</v>
      </c>
      <c r="P204" s="222"/>
    </row>
    <row r="205" spans="1:16" s="195" customFormat="1" ht="19.899999999999999" hidden="1" customHeight="1">
      <c r="A205" s="220"/>
      <c r="B205" s="220" t="s">
        <v>7</v>
      </c>
      <c r="C205" s="221"/>
      <c r="D205" s="226"/>
      <c r="E205" s="232" t="s">
        <v>118</v>
      </c>
      <c r="F205" s="228" t="str">
        <f t="shared" si="0"/>
        <v>RL</v>
      </c>
      <c r="L205" s="234"/>
      <c r="M205" s="234"/>
      <c r="N205" s="234"/>
      <c r="O205" s="220" t="s">
        <v>7</v>
      </c>
      <c r="P205" s="222"/>
    </row>
    <row r="206" spans="1:16" s="195" customFormat="1" ht="19.899999999999999" hidden="1" customHeight="1">
      <c r="A206" s="220" t="s">
        <v>7</v>
      </c>
      <c r="B206" s="220" t="s">
        <v>7</v>
      </c>
      <c r="C206" s="221"/>
      <c r="D206" s="226"/>
      <c r="E206" s="232" t="s">
        <v>115</v>
      </c>
      <c r="F206" s="228" t="str">
        <f t="shared" si="0"/>
        <v>SE</v>
      </c>
      <c r="L206" s="234"/>
      <c r="M206" s="234"/>
      <c r="N206" s="234"/>
      <c r="O206" s="220" t="s">
        <v>7</v>
      </c>
      <c r="P206" s="222"/>
    </row>
    <row r="207" spans="1:16" s="195" customFormat="1" ht="19.899999999999999" hidden="1" customHeight="1">
      <c r="A207" s="220" t="s">
        <v>7</v>
      </c>
      <c r="B207" s="220" t="s">
        <v>7</v>
      </c>
      <c r="C207" s="221"/>
      <c r="D207" s="226"/>
      <c r="E207" s="232" t="s">
        <v>116</v>
      </c>
      <c r="F207" s="228" t="str">
        <f t="shared" si="0"/>
        <v>SU</v>
      </c>
      <c r="O207" s="220" t="s">
        <v>7</v>
      </c>
    </row>
    <row r="208" spans="1:16" s="195" customFormat="1" ht="19.899999999999999" hidden="1" customHeight="1">
      <c r="A208" s="220" t="s">
        <v>7</v>
      </c>
      <c r="B208" s="220" t="s">
        <v>7</v>
      </c>
      <c r="C208" s="221"/>
      <c r="D208" s="226"/>
      <c r="E208" s="233" t="s">
        <v>121</v>
      </c>
      <c r="F208" s="228" t="str">
        <f t="shared" si="0"/>
        <v>Z1</v>
      </c>
      <c r="L208" s="234"/>
      <c r="O208" s="220" t="s">
        <v>7</v>
      </c>
    </row>
    <row r="209" spans="1:15" s="195" customFormat="1" ht="19.899999999999999" hidden="1" customHeight="1">
      <c r="A209" s="220" t="s">
        <v>7</v>
      </c>
      <c r="B209" s="220" t="s">
        <v>7</v>
      </c>
      <c r="C209" s="221"/>
      <c r="D209" s="226"/>
      <c r="E209" s="232" t="s">
        <v>123</v>
      </c>
      <c r="F209" s="228" t="str">
        <f t="shared" si="0"/>
        <v>ZX2</v>
      </c>
      <c r="L209" s="234"/>
      <c r="O209" s="220" t="s">
        <v>7</v>
      </c>
    </row>
    <row r="210" spans="1:15" s="195" customFormat="1" ht="19.899999999999999" hidden="1" customHeight="1">
      <c r="A210" s="220" t="s">
        <v>7</v>
      </c>
      <c r="B210" s="220" t="s">
        <v>7</v>
      </c>
      <c r="C210" s="221"/>
      <c r="D210" s="226"/>
      <c r="E210" s="233" t="s">
        <v>120</v>
      </c>
      <c r="F210" s="228" t="str">
        <f t="shared" si="0"/>
        <v>ZP</v>
      </c>
      <c r="L210" s="234"/>
      <c r="O210" s="220" t="s">
        <v>7</v>
      </c>
    </row>
    <row r="211" spans="1:15" s="195" customFormat="1" ht="19.899999999999999" hidden="1" customHeight="1">
      <c r="A211" s="220" t="s">
        <v>7</v>
      </c>
      <c r="B211" s="220" t="s">
        <v>7</v>
      </c>
      <c r="C211" s="221"/>
      <c r="D211" s="226"/>
      <c r="E211" s="233" t="s">
        <v>124</v>
      </c>
      <c r="F211" s="228" t="str">
        <f t="shared" si="0"/>
        <v>ZW</v>
      </c>
      <c r="L211" s="234"/>
      <c r="O211" s="220" t="s">
        <v>7</v>
      </c>
    </row>
    <row r="212" spans="1:15" s="195" customFormat="1" ht="19.899999999999999" hidden="1" customHeight="1">
      <c r="A212" s="220" t="s">
        <v>7</v>
      </c>
      <c r="B212" s="220" t="s">
        <v>7</v>
      </c>
      <c r="C212" s="221"/>
      <c r="D212" s="226"/>
      <c r="E212" s="233"/>
      <c r="F212" s="228" t="str">
        <f t="shared" si="0"/>
        <v/>
      </c>
      <c r="L212" s="234"/>
      <c r="O212" s="220" t="s">
        <v>7</v>
      </c>
    </row>
    <row r="213" spans="1:15" s="195" customFormat="1" ht="19.899999999999999" hidden="1" customHeight="1">
      <c r="A213" s="220" t="s">
        <v>7</v>
      </c>
      <c r="B213" s="220" t="s">
        <v>7</v>
      </c>
      <c r="C213" s="221"/>
      <c r="D213" s="226"/>
      <c r="E213" s="232"/>
      <c r="F213" s="228" t="str">
        <f t="shared" si="0"/>
        <v/>
      </c>
      <c r="L213" s="234"/>
      <c r="O213" s="220" t="s">
        <v>7</v>
      </c>
    </row>
    <row r="214" spans="1:15" s="195" customFormat="1" ht="19.899999999999999" hidden="1" customHeight="1">
      <c r="A214" s="220" t="s">
        <v>7</v>
      </c>
      <c r="B214" s="220" t="s">
        <v>7</v>
      </c>
      <c r="C214" s="221"/>
      <c r="D214" s="226"/>
      <c r="E214" s="233"/>
      <c r="F214" s="228" t="str">
        <f t="shared" si="0"/>
        <v/>
      </c>
      <c r="O214" s="220" t="s">
        <v>7</v>
      </c>
    </row>
    <row r="215" spans="1:15" s="195" customFormat="1" ht="19.899999999999999" hidden="1" customHeight="1">
      <c r="A215" s="220" t="s">
        <v>7</v>
      </c>
      <c r="B215" s="220" t="s">
        <v>7</v>
      </c>
      <c r="C215" s="221"/>
      <c r="D215" s="226"/>
      <c r="E215" s="232"/>
      <c r="F215" s="228" t="str">
        <f t="shared" si="0"/>
        <v/>
      </c>
      <c r="O215" s="220" t="s">
        <v>7</v>
      </c>
    </row>
    <row r="216" spans="1:15" s="195" customFormat="1" ht="19.899999999999999" hidden="1" customHeight="1">
      <c r="A216" s="220" t="s">
        <v>7</v>
      </c>
      <c r="B216" s="220" t="s">
        <v>7</v>
      </c>
      <c r="C216" s="221"/>
      <c r="D216" s="226"/>
      <c r="E216" s="233"/>
      <c r="F216" s="228"/>
      <c r="K216" s="220" t="s">
        <v>7</v>
      </c>
      <c r="O216" s="220" t="s">
        <v>7</v>
      </c>
    </row>
    <row r="217" spans="1:15" s="195" customFormat="1" ht="19.899999999999999" hidden="1" customHeight="1">
      <c r="A217" s="220" t="s">
        <v>7</v>
      </c>
      <c r="C217" s="233"/>
      <c r="K217" s="236" t="s">
        <v>15</v>
      </c>
      <c r="O217" s="220" t="s">
        <v>7</v>
      </c>
    </row>
    <row r="218" spans="1:15" s="195" customFormat="1" ht="19.899999999999999" hidden="1" customHeight="1">
      <c r="A218" s="220" t="s">
        <v>7</v>
      </c>
      <c r="C218" s="233"/>
      <c r="K218" s="236" t="s">
        <v>26</v>
      </c>
      <c r="O218" s="220" t="s">
        <v>7</v>
      </c>
    </row>
    <row r="219" spans="1:15" s="195" customFormat="1" ht="19.899999999999999" hidden="1" customHeight="1">
      <c r="A219" s="220" t="s">
        <v>7</v>
      </c>
      <c r="C219" s="233"/>
      <c r="K219" s="236" t="s">
        <v>2</v>
      </c>
      <c r="O219" s="220" t="s">
        <v>7</v>
      </c>
    </row>
    <row r="220" spans="1:15" s="195" customFormat="1" ht="19.899999999999999" hidden="1" customHeight="1">
      <c r="A220" s="220" t="s">
        <v>7</v>
      </c>
      <c r="C220" s="222"/>
      <c r="O220" s="220" t="s">
        <v>7</v>
      </c>
    </row>
    <row r="221" spans="1:15" s="195" customFormat="1" ht="19.899999999999999" hidden="1" customHeight="1">
      <c r="A221" s="220" t="s">
        <v>7</v>
      </c>
      <c r="C221" s="223"/>
      <c r="D221" s="224"/>
      <c r="E221" s="225" t="s">
        <v>125</v>
      </c>
      <c r="K221" s="198" t="s">
        <v>54</v>
      </c>
      <c r="O221" s="220" t="s">
        <v>7</v>
      </c>
    </row>
    <row r="222" spans="1:15" s="195" customFormat="1" ht="19.899999999999999" hidden="1" customHeight="1">
      <c r="A222" s="220" t="s">
        <v>7</v>
      </c>
      <c r="C222" s="223"/>
      <c r="D222" s="224"/>
      <c r="E222" s="225"/>
      <c r="K222" s="235" t="s">
        <v>55</v>
      </c>
      <c r="O222" s="220" t="s">
        <v>7</v>
      </c>
    </row>
    <row r="223" spans="1:15" s="195" customFormat="1" ht="19.899999999999999" hidden="1" customHeight="1">
      <c r="A223" s="220" t="s">
        <v>7</v>
      </c>
      <c r="C223" s="226"/>
      <c r="D223" s="232"/>
      <c r="E223" s="228" t="str">
        <f t="shared" ref="E223:E259" si="1">+C223&amp;D223</f>
        <v/>
      </c>
      <c r="K223" s="236" t="s">
        <v>56</v>
      </c>
      <c r="O223" s="220" t="s">
        <v>7</v>
      </c>
    </row>
    <row r="224" spans="1:15" s="195" customFormat="1" ht="19.899999999999999" hidden="1" customHeight="1">
      <c r="A224" s="220" t="s">
        <v>7</v>
      </c>
      <c r="C224" s="226"/>
      <c r="D224" s="232"/>
      <c r="E224" s="228" t="str">
        <f t="shared" si="1"/>
        <v/>
      </c>
      <c r="K224" s="236" t="s">
        <v>51</v>
      </c>
      <c r="O224" s="220" t="s">
        <v>7</v>
      </c>
    </row>
    <row r="225" spans="1:15" s="195" customFormat="1" ht="19.899999999999999" hidden="1" customHeight="1">
      <c r="A225" s="220" t="s">
        <v>7</v>
      </c>
      <c r="C225" s="226"/>
      <c r="D225" s="232"/>
      <c r="E225" s="228" t="str">
        <f t="shared" si="1"/>
        <v/>
      </c>
      <c r="O225" s="220" t="s">
        <v>7</v>
      </c>
    </row>
    <row r="226" spans="1:15" s="195" customFormat="1" ht="19.899999999999999" hidden="1" customHeight="1">
      <c r="A226" s="220" t="s">
        <v>7</v>
      </c>
      <c r="C226" s="226"/>
      <c r="D226" s="232"/>
      <c r="E226" s="228" t="str">
        <f t="shared" si="1"/>
        <v/>
      </c>
      <c r="O226" s="220" t="s">
        <v>7</v>
      </c>
    </row>
    <row r="227" spans="1:15" s="195" customFormat="1" ht="19.899999999999999" hidden="1" customHeight="1">
      <c r="A227" s="220" t="s">
        <v>7</v>
      </c>
      <c r="C227" s="226"/>
      <c r="D227" s="232"/>
      <c r="E227" s="228" t="str">
        <f t="shared" si="1"/>
        <v/>
      </c>
      <c r="O227" s="220" t="s">
        <v>7</v>
      </c>
    </row>
    <row r="228" spans="1:15" s="195" customFormat="1" ht="19.899999999999999" hidden="1" customHeight="1">
      <c r="A228" s="220" t="s">
        <v>7</v>
      </c>
      <c r="C228" s="226"/>
      <c r="D228" s="232"/>
      <c r="E228" s="228" t="str">
        <f t="shared" si="1"/>
        <v/>
      </c>
      <c r="O228" s="220" t="s">
        <v>7</v>
      </c>
    </row>
    <row r="229" spans="1:15" s="195" customFormat="1" ht="19.899999999999999" hidden="1" customHeight="1">
      <c r="A229" s="220" t="s">
        <v>7</v>
      </c>
      <c r="C229" s="226"/>
      <c r="D229" s="232"/>
      <c r="E229" s="228" t="str">
        <f t="shared" si="1"/>
        <v/>
      </c>
      <c r="O229" s="220" t="s">
        <v>7</v>
      </c>
    </row>
    <row r="230" spans="1:15" s="195" customFormat="1" ht="19.899999999999999" hidden="1" customHeight="1">
      <c r="A230" s="220" t="s">
        <v>7</v>
      </c>
      <c r="C230" s="226"/>
      <c r="D230" s="232"/>
      <c r="E230" s="228" t="str">
        <f t="shared" si="1"/>
        <v/>
      </c>
      <c r="O230" s="220" t="s">
        <v>7</v>
      </c>
    </row>
    <row r="231" spans="1:15" s="195" customFormat="1" ht="19.899999999999999" hidden="1" customHeight="1">
      <c r="A231" s="220" t="s">
        <v>7</v>
      </c>
      <c r="C231" s="229"/>
      <c r="E231" s="228" t="str">
        <f t="shared" si="1"/>
        <v/>
      </c>
      <c r="O231" s="220" t="s">
        <v>7</v>
      </c>
    </row>
    <row r="232" spans="1:15" s="195" customFormat="1" ht="19.899999999999999" hidden="1" customHeight="1">
      <c r="A232" s="220" t="s">
        <v>7</v>
      </c>
      <c r="C232" s="226"/>
      <c r="D232" s="232"/>
      <c r="E232" s="228" t="str">
        <f t="shared" si="1"/>
        <v/>
      </c>
      <c r="O232" s="220" t="s">
        <v>7</v>
      </c>
    </row>
    <row r="233" spans="1:15" s="195" customFormat="1" ht="19.899999999999999" hidden="1" customHeight="1">
      <c r="A233" s="220" t="s">
        <v>7</v>
      </c>
      <c r="C233" s="226"/>
      <c r="D233" s="232"/>
      <c r="E233" s="228" t="str">
        <f t="shared" si="1"/>
        <v/>
      </c>
      <c r="O233" s="220" t="s">
        <v>7</v>
      </c>
    </row>
    <row r="234" spans="1:15" s="195" customFormat="1" ht="19.899999999999999" hidden="1" customHeight="1">
      <c r="A234" s="220" t="s">
        <v>7</v>
      </c>
      <c r="C234" s="226"/>
      <c r="D234" s="232"/>
      <c r="E234" s="228" t="str">
        <f t="shared" si="1"/>
        <v/>
      </c>
      <c r="O234" s="220" t="s">
        <v>7</v>
      </c>
    </row>
    <row r="235" spans="1:15" s="195" customFormat="1" ht="19.899999999999999" hidden="1" customHeight="1">
      <c r="A235" s="220" t="s">
        <v>7</v>
      </c>
      <c r="C235" s="226"/>
      <c r="D235" s="232"/>
      <c r="E235" s="228" t="str">
        <f t="shared" si="1"/>
        <v/>
      </c>
      <c r="O235" s="220" t="s">
        <v>7</v>
      </c>
    </row>
    <row r="236" spans="1:15" s="195" customFormat="1" ht="19.899999999999999" hidden="1" customHeight="1">
      <c r="A236" s="220" t="s">
        <v>7</v>
      </c>
      <c r="C236" s="226"/>
      <c r="D236" s="232"/>
      <c r="E236" s="228" t="str">
        <f t="shared" si="1"/>
        <v/>
      </c>
      <c r="O236" s="220" t="s">
        <v>7</v>
      </c>
    </row>
    <row r="237" spans="1:15" s="195" customFormat="1" ht="19.899999999999999" hidden="1" customHeight="1">
      <c r="A237" s="220" t="s">
        <v>7</v>
      </c>
      <c r="C237" s="226"/>
      <c r="D237" s="232"/>
      <c r="E237" s="228" t="str">
        <f t="shared" si="1"/>
        <v/>
      </c>
      <c r="O237" s="220" t="s">
        <v>7</v>
      </c>
    </row>
    <row r="238" spans="1:15" s="195" customFormat="1" ht="19.899999999999999" hidden="1" customHeight="1">
      <c r="A238" s="220" t="s">
        <v>7</v>
      </c>
      <c r="C238" s="226"/>
      <c r="D238" s="233"/>
      <c r="E238" s="228" t="str">
        <f t="shared" si="1"/>
        <v/>
      </c>
      <c r="O238" s="220" t="s">
        <v>7</v>
      </c>
    </row>
    <row r="239" spans="1:15" s="195" customFormat="1" ht="19.899999999999999" hidden="1" customHeight="1">
      <c r="A239" s="220" t="s">
        <v>7</v>
      </c>
      <c r="C239" s="226"/>
      <c r="D239" s="233"/>
      <c r="E239" s="228" t="str">
        <f t="shared" si="1"/>
        <v/>
      </c>
      <c r="O239" s="220" t="s">
        <v>7</v>
      </c>
    </row>
    <row r="240" spans="1:15" s="195" customFormat="1" ht="19.899999999999999" hidden="1" customHeight="1">
      <c r="A240" s="220" t="s">
        <v>7</v>
      </c>
      <c r="C240" s="226"/>
      <c r="D240" s="232"/>
      <c r="E240" s="228" t="str">
        <f t="shared" si="1"/>
        <v/>
      </c>
      <c r="O240" s="220" t="s">
        <v>7</v>
      </c>
    </row>
    <row r="241" spans="1:15" s="195" customFormat="1" ht="19.899999999999999" hidden="1" customHeight="1">
      <c r="A241" s="220" t="s">
        <v>7</v>
      </c>
      <c r="C241" s="226"/>
      <c r="D241" s="232"/>
      <c r="E241" s="228" t="str">
        <f t="shared" si="1"/>
        <v/>
      </c>
      <c r="O241" s="220" t="s">
        <v>7</v>
      </c>
    </row>
    <row r="242" spans="1:15" s="195" customFormat="1" ht="19.899999999999999" hidden="1" customHeight="1">
      <c r="A242" s="220" t="s">
        <v>7</v>
      </c>
      <c r="C242" s="226"/>
      <c r="D242" s="232"/>
      <c r="E242" s="228" t="str">
        <f t="shared" si="1"/>
        <v/>
      </c>
      <c r="O242" s="220" t="s">
        <v>7</v>
      </c>
    </row>
    <row r="243" spans="1:15" s="195" customFormat="1" ht="19.899999999999999" hidden="1" customHeight="1">
      <c r="A243" s="220" t="s">
        <v>7</v>
      </c>
      <c r="C243" s="226"/>
      <c r="D243" s="232"/>
      <c r="E243" s="228" t="str">
        <f t="shared" si="1"/>
        <v/>
      </c>
      <c r="O243" s="220" t="s">
        <v>7</v>
      </c>
    </row>
    <row r="244" spans="1:15" s="195" customFormat="1" ht="19.899999999999999" hidden="1" customHeight="1">
      <c r="A244" s="220" t="s">
        <v>7</v>
      </c>
      <c r="C244" s="226"/>
      <c r="D244" s="232"/>
      <c r="E244" s="228" t="str">
        <f t="shared" si="1"/>
        <v/>
      </c>
      <c r="O244" s="220" t="s">
        <v>7</v>
      </c>
    </row>
    <row r="245" spans="1:15" s="195" customFormat="1" ht="19.899999999999999" hidden="1" customHeight="1">
      <c r="A245" s="220" t="s">
        <v>7</v>
      </c>
      <c r="C245" s="226"/>
      <c r="D245" s="233"/>
      <c r="E245" s="228" t="str">
        <f t="shared" si="1"/>
        <v/>
      </c>
      <c r="O245" s="220" t="s">
        <v>7</v>
      </c>
    </row>
    <row r="246" spans="1:15" s="195" customFormat="1" ht="19.899999999999999" hidden="1" customHeight="1">
      <c r="A246" s="220" t="s">
        <v>7</v>
      </c>
      <c r="C246" s="226"/>
      <c r="D246" s="233"/>
      <c r="E246" s="228" t="str">
        <f t="shared" si="1"/>
        <v/>
      </c>
      <c r="O246" s="220" t="s">
        <v>7</v>
      </c>
    </row>
    <row r="247" spans="1:15" s="195" customFormat="1" ht="19.899999999999999" hidden="1" customHeight="1">
      <c r="A247" s="220" t="s">
        <v>7</v>
      </c>
      <c r="C247" s="226"/>
      <c r="D247" s="233"/>
      <c r="E247" s="228" t="str">
        <f t="shared" si="1"/>
        <v/>
      </c>
      <c r="O247" s="220" t="s">
        <v>7</v>
      </c>
    </row>
    <row r="248" spans="1:15" s="195" customFormat="1" ht="19.899999999999999" hidden="1" customHeight="1">
      <c r="A248" s="220" t="s">
        <v>7</v>
      </c>
      <c r="C248" s="226"/>
      <c r="D248" s="232"/>
      <c r="E248" s="228" t="str">
        <f t="shared" si="1"/>
        <v/>
      </c>
      <c r="O248" s="220" t="s">
        <v>7</v>
      </c>
    </row>
    <row r="249" spans="1:15" s="195" customFormat="1" ht="19.899999999999999" hidden="1" customHeight="1">
      <c r="A249" s="220" t="s">
        <v>7</v>
      </c>
      <c r="C249" s="226"/>
      <c r="D249" s="232"/>
      <c r="E249" s="228" t="str">
        <f t="shared" si="1"/>
        <v/>
      </c>
      <c r="O249" s="220" t="s">
        <v>7</v>
      </c>
    </row>
    <row r="250" spans="1:15" s="195" customFormat="1" ht="19.899999999999999" hidden="1" customHeight="1">
      <c r="A250" s="220" t="s">
        <v>7</v>
      </c>
      <c r="C250" s="226"/>
      <c r="D250" s="232"/>
      <c r="E250" s="228" t="str">
        <f t="shared" si="1"/>
        <v/>
      </c>
      <c r="O250" s="220" t="s">
        <v>7</v>
      </c>
    </row>
    <row r="251" spans="1:15" s="195" customFormat="1" ht="19.899999999999999" hidden="1" customHeight="1">
      <c r="A251" s="220" t="s">
        <v>7</v>
      </c>
      <c r="C251" s="226"/>
      <c r="D251" s="233"/>
      <c r="E251" s="228" t="str">
        <f t="shared" si="1"/>
        <v/>
      </c>
      <c r="O251" s="220" t="s">
        <v>7</v>
      </c>
    </row>
    <row r="252" spans="1:15" s="195" customFormat="1" ht="19.899999999999999" hidden="1" customHeight="1">
      <c r="A252" s="220" t="s">
        <v>7</v>
      </c>
      <c r="C252" s="226"/>
      <c r="D252" s="232"/>
      <c r="E252" s="228" t="str">
        <f t="shared" si="1"/>
        <v/>
      </c>
      <c r="O252" s="220" t="s">
        <v>7</v>
      </c>
    </row>
    <row r="253" spans="1:15" s="195" customFormat="1" ht="19.899999999999999" hidden="1" customHeight="1">
      <c r="A253" s="220" t="s">
        <v>7</v>
      </c>
      <c r="C253" s="226"/>
      <c r="D253" s="233"/>
      <c r="E253" s="228" t="str">
        <f t="shared" si="1"/>
        <v/>
      </c>
      <c r="O253" s="220" t="s">
        <v>7</v>
      </c>
    </row>
    <row r="254" spans="1:15" s="195" customFormat="1" ht="19.899999999999999" hidden="1" customHeight="1">
      <c r="A254" s="220" t="s">
        <v>7</v>
      </c>
      <c r="C254" s="226"/>
      <c r="D254" s="233"/>
      <c r="E254" s="228" t="str">
        <f t="shared" si="1"/>
        <v/>
      </c>
      <c r="O254" s="220" t="s">
        <v>7</v>
      </c>
    </row>
    <row r="255" spans="1:15" s="195" customFormat="1" ht="19.899999999999999" hidden="1" customHeight="1">
      <c r="A255" s="220" t="s">
        <v>7</v>
      </c>
      <c r="C255" s="226"/>
      <c r="D255" s="233"/>
      <c r="E255" s="228" t="str">
        <f t="shared" si="1"/>
        <v/>
      </c>
      <c r="O255" s="220" t="s">
        <v>7</v>
      </c>
    </row>
    <row r="256" spans="1:15" s="195" customFormat="1" ht="19.899999999999999" hidden="1" customHeight="1">
      <c r="A256" s="220" t="s">
        <v>7</v>
      </c>
      <c r="C256" s="226"/>
      <c r="D256" s="232"/>
      <c r="E256" s="228" t="str">
        <f t="shared" si="1"/>
        <v/>
      </c>
      <c r="O256" s="220" t="s">
        <v>7</v>
      </c>
    </row>
    <row r="257" spans="1:15" s="195" customFormat="1" ht="19.899999999999999" hidden="1" customHeight="1">
      <c r="A257" s="220" t="s">
        <v>7</v>
      </c>
      <c r="C257" s="226"/>
      <c r="D257" s="233"/>
      <c r="E257" s="228" t="str">
        <f t="shared" si="1"/>
        <v/>
      </c>
      <c r="O257" s="220" t="s">
        <v>7</v>
      </c>
    </row>
    <row r="258" spans="1:15" s="195" customFormat="1" ht="19.899999999999999" hidden="1" customHeight="1">
      <c r="A258" s="220" t="s">
        <v>7</v>
      </c>
      <c r="C258" s="226"/>
      <c r="D258" s="232"/>
      <c r="E258" s="228" t="str">
        <f t="shared" si="1"/>
        <v/>
      </c>
      <c r="O258" s="220" t="s">
        <v>7</v>
      </c>
    </row>
    <row r="259" spans="1:15" s="195" customFormat="1" ht="19.899999999999999" hidden="1" customHeight="1">
      <c r="A259" s="220" t="s">
        <v>7</v>
      </c>
      <c r="B259" s="220" t="s">
        <v>7</v>
      </c>
      <c r="C259" s="226"/>
      <c r="D259" s="233"/>
      <c r="E259" s="228" t="str">
        <f t="shared" si="1"/>
        <v/>
      </c>
      <c r="J259" s="220" t="s">
        <v>7</v>
      </c>
      <c r="K259" s="220" t="s">
        <v>7</v>
      </c>
      <c r="L259" s="220" t="s">
        <v>7</v>
      </c>
      <c r="M259" s="220" t="s">
        <v>7</v>
      </c>
      <c r="N259" s="220" t="s">
        <v>7</v>
      </c>
      <c r="O259" s="220" t="s">
        <v>7</v>
      </c>
    </row>
    <row r="260" spans="1:15" s="195" customFormat="1" ht="19.899999999999999" hidden="1" customHeight="1">
      <c r="A260" s="220" t="s">
        <v>7</v>
      </c>
      <c r="B260" s="220" t="s">
        <v>7</v>
      </c>
      <c r="C260" s="220"/>
      <c r="D260" s="220"/>
      <c r="E260" s="220" t="s">
        <v>7</v>
      </c>
      <c r="F260" s="220" t="s">
        <v>7</v>
      </c>
      <c r="G260" s="220" t="s">
        <v>7</v>
      </c>
      <c r="H260" s="220" t="s">
        <v>7</v>
      </c>
      <c r="I260" s="220" t="s">
        <v>7</v>
      </c>
      <c r="J260" s="220" t="s">
        <v>7</v>
      </c>
      <c r="K260" s="220" t="s">
        <v>7</v>
      </c>
      <c r="L260" s="220" t="s">
        <v>7</v>
      </c>
      <c r="M260" s="220" t="s">
        <v>7</v>
      </c>
      <c r="N260" s="220" t="s">
        <v>7</v>
      </c>
      <c r="O260" s="220" t="s">
        <v>7</v>
      </c>
    </row>
    <row r="261" spans="1:15" s="195" customFormat="1" ht="19.899999999999999" hidden="1" customHeight="1">
      <c r="A261" s="220" t="s">
        <v>7</v>
      </c>
      <c r="B261" s="220" t="s">
        <v>7</v>
      </c>
      <c r="C261" s="220"/>
      <c r="D261" s="220"/>
      <c r="E261" s="220" t="s">
        <v>7</v>
      </c>
      <c r="F261" s="220" t="s">
        <v>7</v>
      </c>
      <c r="G261" s="220" t="s">
        <v>7</v>
      </c>
      <c r="H261" s="220" t="s">
        <v>7</v>
      </c>
      <c r="I261" s="220" t="s">
        <v>7</v>
      </c>
      <c r="J261" s="220" t="s">
        <v>7</v>
      </c>
      <c r="K261" s="220" t="s">
        <v>7</v>
      </c>
      <c r="L261" s="220" t="s">
        <v>7</v>
      </c>
      <c r="M261" s="220" t="s">
        <v>7</v>
      </c>
      <c r="N261" s="220" t="s">
        <v>7</v>
      </c>
      <c r="O261" s="220" t="s">
        <v>7</v>
      </c>
    </row>
    <row r="262" spans="1:15" s="195" customFormat="1" ht="19.899999999999999" hidden="1" customHeight="1">
      <c r="A262" s="220" t="s">
        <v>7</v>
      </c>
    </row>
    <row r="263" spans="1:15" s="195" customFormat="1" ht="19.899999999999999" hidden="1" customHeight="1">
      <c r="A263" s="220" t="s">
        <v>7</v>
      </c>
      <c r="C263" s="221"/>
      <c r="D263" s="221"/>
      <c r="E263" s="221"/>
      <c r="F263" s="221"/>
      <c r="G263" s="221"/>
      <c r="H263" s="221"/>
      <c r="I263" s="221"/>
    </row>
    <row r="264" spans="1:15" s="195" customFormat="1" ht="19.899999999999999" hidden="1" customHeight="1">
      <c r="A264" s="220" t="s">
        <v>7</v>
      </c>
      <c r="C264" s="221"/>
      <c r="D264" s="221"/>
      <c r="E264" s="221"/>
      <c r="F264" s="221"/>
      <c r="G264" s="221"/>
      <c r="H264" s="221"/>
      <c r="I264" s="221"/>
    </row>
    <row r="265" spans="1:15" s="195" customFormat="1" ht="19.899999999999999" customHeight="1">
      <c r="C265" s="221"/>
      <c r="D265" s="221"/>
      <c r="E265" s="221"/>
      <c r="F265" s="221"/>
      <c r="G265" s="221"/>
      <c r="H265" s="221"/>
      <c r="I265" s="221"/>
    </row>
    <row r="266" spans="1:15" s="195" customFormat="1" ht="19.899999999999999" customHeight="1">
      <c r="C266" s="221"/>
      <c r="D266" s="221"/>
      <c r="E266" s="221"/>
      <c r="F266" s="221"/>
      <c r="G266" s="221"/>
      <c r="H266" s="221"/>
      <c r="I266" s="221"/>
    </row>
    <row r="267" spans="1:15" s="195" customFormat="1" ht="19.899999999999999" customHeight="1">
      <c r="C267" s="221"/>
      <c r="D267" s="221"/>
      <c r="E267" s="221"/>
      <c r="F267" s="221"/>
      <c r="G267" s="221"/>
      <c r="H267" s="221"/>
      <c r="I267" s="221"/>
    </row>
    <row r="268" spans="1:15" s="195" customFormat="1" ht="19.899999999999999" customHeight="1">
      <c r="C268" s="221"/>
      <c r="D268" s="221"/>
      <c r="E268" s="221"/>
      <c r="F268" s="221"/>
      <c r="G268" s="221"/>
      <c r="H268" s="221"/>
      <c r="I268" s="221"/>
    </row>
    <row r="269" spans="1:15" s="195" customFormat="1" ht="19.899999999999999" customHeight="1">
      <c r="C269" s="221"/>
      <c r="D269" s="221"/>
      <c r="E269" s="221"/>
      <c r="F269" s="221"/>
      <c r="G269" s="221"/>
      <c r="H269" s="221"/>
      <c r="I269" s="221"/>
    </row>
    <row r="270" spans="1:15" s="195" customFormat="1" ht="19.899999999999999" customHeight="1">
      <c r="C270" s="221"/>
      <c r="D270" s="221"/>
      <c r="E270" s="221"/>
      <c r="F270" s="221"/>
      <c r="G270" s="221"/>
      <c r="H270" s="221"/>
      <c r="I270" s="221"/>
    </row>
    <row r="271" spans="1:15" s="195" customFormat="1" ht="19.899999999999999" customHeight="1">
      <c r="C271" s="221"/>
      <c r="D271" s="221"/>
      <c r="E271" s="221"/>
      <c r="F271" s="221"/>
      <c r="G271" s="221"/>
      <c r="H271" s="221"/>
      <c r="I271" s="221"/>
    </row>
    <row r="272" spans="1:15" s="195" customFormat="1" ht="19.899999999999999" customHeight="1">
      <c r="C272" s="221"/>
      <c r="D272" s="221"/>
      <c r="E272" s="221"/>
      <c r="F272" s="221"/>
      <c r="G272" s="221"/>
      <c r="H272" s="221"/>
      <c r="I272" s="221"/>
    </row>
    <row r="273" spans="3:9" s="195" customFormat="1" ht="19.899999999999999" customHeight="1">
      <c r="C273" s="221"/>
      <c r="D273" s="221"/>
      <c r="E273" s="221"/>
      <c r="F273" s="221"/>
      <c r="G273" s="221"/>
      <c r="H273" s="221"/>
      <c r="I273" s="221"/>
    </row>
    <row r="274" spans="3:9" s="195" customFormat="1" ht="19.899999999999999" customHeight="1">
      <c r="C274" s="221"/>
      <c r="D274" s="221"/>
      <c r="E274" s="221"/>
      <c r="F274" s="221"/>
      <c r="G274" s="221"/>
      <c r="H274" s="221"/>
      <c r="I274" s="221"/>
    </row>
    <row r="275" spans="3:9" s="195" customFormat="1" ht="19.899999999999999" customHeight="1">
      <c r="C275" s="221"/>
      <c r="D275" s="221"/>
      <c r="E275" s="221"/>
      <c r="F275" s="221"/>
      <c r="G275" s="221"/>
      <c r="H275" s="221"/>
      <c r="I275" s="221"/>
    </row>
    <row r="276" spans="3:9" s="195" customFormat="1" ht="19.899999999999999" customHeight="1">
      <c r="C276" s="221"/>
      <c r="D276" s="221"/>
      <c r="E276" s="221"/>
      <c r="F276" s="221"/>
      <c r="G276" s="221"/>
      <c r="H276" s="221"/>
      <c r="I276" s="221"/>
    </row>
    <row r="277" spans="3:9" s="195" customFormat="1" ht="19.899999999999999" customHeight="1">
      <c r="C277" s="221"/>
      <c r="D277" s="221"/>
      <c r="E277" s="221"/>
      <c r="F277" s="221"/>
      <c r="G277" s="221"/>
      <c r="H277" s="221"/>
      <c r="I277" s="221"/>
    </row>
    <row r="278" spans="3:9" s="195" customFormat="1" ht="19.899999999999999" customHeight="1">
      <c r="C278" s="221"/>
      <c r="D278" s="221"/>
      <c r="E278" s="221"/>
      <c r="F278" s="221"/>
      <c r="G278" s="221"/>
      <c r="H278" s="221"/>
      <c r="I278" s="221"/>
    </row>
    <row r="279" spans="3:9" s="195" customFormat="1" ht="19.899999999999999" customHeight="1">
      <c r="C279" s="221"/>
      <c r="D279" s="221"/>
      <c r="E279" s="221"/>
      <c r="F279" s="221"/>
      <c r="G279" s="221"/>
      <c r="H279" s="221"/>
      <c r="I279" s="221"/>
    </row>
    <row r="280" spans="3:9" s="195" customFormat="1" ht="19.899999999999999" customHeight="1">
      <c r="C280" s="221"/>
      <c r="D280" s="221"/>
      <c r="E280" s="221"/>
      <c r="F280" s="221"/>
      <c r="G280" s="221"/>
      <c r="H280" s="221"/>
      <c r="I280" s="221"/>
    </row>
    <row r="281" spans="3:9" s="195" customFormat="1" ht="19.899999999999999" customHeight="1">
      <c r="C281" s="221"/>
      <c r="D281" s="221"/>
      <c r="E281" s="221"/>
      <c r="F281" s="221"/>
      <c r="G281" s="221"/>
      <c r="H281" s="221"/>
      <c r="I281" s="221"/>
    </row>
    <row r="282" spans="3:9" s="195" customFormat="1" ht="19.899999999999999" customHeight="1">
      <c r="C282" s="221"/>
      <c r="D282" s="221"/>
      <c r="E282" s="221"/>
      <c r="F282" s="221"/>
      <c r="G282" s="221"/>
      <c r="H282" s="221"/>
      <c r="I282" s="221"/>
    </row>
    <row r="283" spans="3:9" s="195" customFormat="1" ht="19.899999999999999" customHeight="1">
      <c r="C283" s="221"/>
      <c r="D283" s="221"/>
      <c r="E283" s="221"/>
      <c r="F283" s="221"/>
      <c r="G283" s="221"/>
      <c r="H283" s="221"/>
      <c r="I283" s="221"/>
    </row>
    <row r="284" spans="3:9" s="195" customFormat="1" ht="19.899999999999999" customHeight="1">
      <c r="C284" s="221"/>
      <c r="D284" s="221"/>
      <c r="E284" s="221"/>
      <c r="F284" s="221"/>
      <c r="G284" s="221"/>
      <c r="H284" s="221"/>
      <c r="I284" s="221"/>
    </row>
    <row r="285" spans="3:9" s="195" customFormat="1" ht="19.899999999999999" customHeight="1">
      <c r="C285" s="221"/>
      <c r="D285" s="221"/>
      <c r="E285" s="221"/>
      <c r="F285" s="221"/>
      <c r="G285" s="221"/>
      <c r="H285" s="221"/>
      <c r="I285" s="221"/>
    </row>
    <row r="286" spans="3:9" s="195" customFormat="1" ht="19.899999999999999" customHeight="1">
      <c r="C286" s="221"/>
      <c r="D286" s="221"/>
      <c r="E286" s="221"/>
      <c r="F286" s="221"/>
      <c r="G286" s="221"/>
      <c r="H286" s="221"/>
      <c r="I286" s="221"/>
    </row>
    <row r="287" spans="3:9" s="195" customFormat="1" ht="19.899999999999999" customHeight="1">
      <c r="C287" s="221"/>
      <c r="D287" s="221"/>
      <c r="E287" s="221"/>
      <c r="F287" s="221"/>
      <c r="G287" s="221"/>
      <c r="H287" s="221"/>
      <c r="I287" s="221"/>
    </row>
    <row r="288" spans="3:9" s="195" customFormat="1" ht="19.899999999999999" customHeight="1">
      <c r="C288" s="221"/>
      <c r="D288" s="221"/>
      <c r="E288" s="221"/>
      <c r="F288" s="221"/>
      <c r="G288" s="221"/>
      <c r="H288" s="221"/>
      <c r="I288" s="221"/>
    </row>
    <row r="289" spans="3:9" s="195" customFormat="1" ht="19.899999999999999" customHeight="1">
      <c r="C289" s="221"/>
      <c r="D289" s="221"/>
      <c r="E289" s="221"/>
      <c r="F289" s="221"/>
      <c r="G289" s="221"/>
      <c r="H289" s="221"/>
      <c r="I289" s="221"/>
    </row>
    <row r="290" spans="3:9" s="195" customFormat="1" ht="19.899999999999999" customHeight="1">
      <c r="C290" s="221"/>
      <c r="D290" s="221"/>
      <c r="E290" s="221"/>
      <c r="F290" s="221"/>
      <c r="G290" s="221"/>
      <c r="H290" s="221"/>
      <c r="I290" s="221"/>
    </row>
    <row r="291" spans="3:9" s="195" customFormat="1" ht="19.899999999999999" customHeight="1">
      <c r="C291" s="221"/>
      <c r="D291" s="221"/>
      <c r="E291" s="221"/>
      <c r="F291" s="221"/>
      <c r="G291" s="221"/>
      <c r="H291" s="221"/>
      <c r="I291" s="221"/>
    </row>
    <row r="292" spans="3:9" s="195" customFormat="1" ht="19.899999999999999" customHeight="1">
      <c r="C292" s="221"/>
      <c r="D292" s="221"/>
      <c r="E292" s="221"/>
      <c r="F292" s="221"/>
      <c r="G292" s="221"/>
      <c r="H292" s="221"/>
      <c r="I292" s="221"/>
    </row>
    <row r="293" spans="3:9" s="195" customFormat="1" ht="19.899999999999999" customHeight="1">
      <c r="C293" s="221"/>
      <c r="D293" s="221"/>
      <c r="E293" s="221"/>
      <c r="F293" s="221"/>
      <c r="G293" s="221"/>
      <c r="H293" s="221"/>
      <c r="I293" s="221"/>
    </row>
    <row r="294" spans="3:9" s="195" customFormat="1" ht="19.899999999999999" customHeight="1">
      <c r="C294" s="221"/>
      <c r="D294" s="221"/>
      <c r="E294" s="221"/>
      <c r="F294" s="221"/>
      <c r="G294" s="221"/>
      <c r="H294" s="221"/>
      <c r="I294" s="221"/>
    </row>
    <row r="295" spans="3:9" s="195" customFormat="1" ht="19.899999999999999" customHeight="1">
      <c r="C295" s="221"/>
      <c r="D295" s="221"/>
      <c r="E295" s="221"/>
      <c r="F295" s="221"/>
      <c r="G295" s="221"/>
      <c r="H295" s="221"/>
      <c r="I295" s="221"/>
    </row>
    <row r="296" spans="3:9" s="195" customFormat="1" ht="19.899999999999999" customHeight="1">
      <c r="C296" s="221"/>
      <c r="D296" s="221"/>
      <c r="E296" s="221"/>
      <c r="F296" s="221"/>
      <c r="G296" s="221"/>
      <c r="H296" s="221"/>
      <c r="I296" s="221"/>
    </row>
    <row r="297" spans="3:9" s="195" customFormat="1" ht="19.899999999999999" customHeight="1">
      <c r="C297" s="221"/>
      <c r="D297" s="221"/>
      <c r="E297" s="221"/>
      <c r="F297" s="221"/>
      <c r="G297" s="221"/>
      <c r="H297" s="221"/>
      <c r="I297" s="221"/>
    </row>
    <row r="298" spans="3:9" s="195" customFormat="1" ht="19.899999999999999" customHeight="1">
      <c r="C298" s="221"/>
      <c r="D298" s="221"/>
      <c r="E298" s="221"/>
      <c r="F298" s="221"/>
      <c r="G298" s="221"/>
      <c r="H298" s="221"/>
      <c r="I298" s="221"/>
    </row>
    <row r="299" spans="3:9" s="195" customFormat="1" ht="19.899999999999999" customHeight="1">
      <c r="C299" s="221"/>
      <c r="D299" s="221"/>
      <c r="E299" s="221"/>
      <c r="F299" s="221"/>
      <c r="G299" s="221"/>
      <c r="H299" s="221"/>
      <c r="I299" s="221"/>
    </row>
    <row r="300" spans="3:9" s="195" customFormat="1" ht="19.899999999999999" customHeight="1">
      <c r="C300" s="221"/>
      <c r="D300" s="221"/>
      <c r="E300" s="221"/>
      <c r="F300" s="221"/>
      <c r="G300" s="221"/>
      <c r="H300" s="221"/>
      <c r="I300" s="221"/>
    </row>
    <row r="301" spans="3:9" s="195" customFormat="1" ht="19.899999999999999" customHeight="1">
      <c r="C301" s="221"/>
      <c r="D301" s="221"/>
      <c r="E301" s="221"/>
      <c r="F301" s="221"/>
      <c r="G301" s="221"/>
      <c r="H301" s="221"/>
      <c r="I301" s="221"/>
    </row>
    <row r="302" spans="3:9" s="195" customFormat="1" ht="19.899999999999999" customHeight="1">
      <c r="C302" s="221"/>
      <c r="D302" s="221"/>
      <c r="E302" s="221"/>
      <c r="F302" s="221"/>
      <c r="G302" s="221"/>
      <c r="H302" s="221"/>
      <c r="I302" s="221"/>
    </row>
    <row r="303" spans="3:9" s="195" customFormat="1" ht="19.899999999999999" customHeight="1">
      <c r="C303" s="221"/>
      <c r="D303" s="221"/>
      <c r="E303" s="221"/>
      <c r="F303" s="221"/>
      <c r="G303" s="221"/>
      <c r="H303" s="221"/>
      <c r="I303" s="221"/>
    </row>
    <row r="304" spans="3:9" s="195" customFormat="1" ht="19.899999999999999" customHeight="1">
      <c r="C304" s="221"/>
      <c r="D304" s="221"/>
      <c r="E304" s="221"/>
      <c r="F304" s="221"/>
      <c r="G304" s="221"/>
      <c r="H304" s="221"/>
      <c r="I304" s="221"/>
    </row>
    <row r="305" spans="3:9" s="195" customFormat="1" ht="19.899999999999999" customHeight="1">
      <c r="C305" s="221"/>
      <c r="D305" s="221"/>
      <c r="E305" s="221"/>
      <c r="F305" s="221"/>
      <c r="G305" s="221"/>
      <c r="H305" s="221"/>
      <c r="I305" s="221"/>
    </row>
    <row r="306" spans="3:9" s="195" customFormat="1" ht="19.899999999999999" customHeight="1">
      <c r="C306" s="221"/>
      <c r="D306" s="221"/>
      <c r="E306" s="221"/>
      <c r="F306" s="221"/>
      <c r="G306" s="221"/>
      <c r="H306" s="221"/>
      <c r="I306" s="221"/>
    </row>
    <row r="307" spans="3:9" s="195" customFormat="1" ht="19.899999999999999" customHeight="1">
      <c r="C307" s="221"/>
      <c r="D307" s="221"/>
      <c r="E307" s="221"/>
      <c r="F307" s="221"/>
      <c r="G307" s="221"/>
      <c r="H307" s="221"/>
      <c r="I307" s="221"/>
    </row>
    <row r="308" spans="3:9" s="195" customFormat="1" ht="19.899999999999999" customHeight="1">
      <c r="C308" s="221"/>
      <c r="D308" s="221"/>
      <c r="E308" s="221"/>
      <c r="F308" s="221"/>
      <c r="G308" s="221"/>
      <c r="H308" s="221"/>
      <c r="I308" s="221"/>
    </row>
    <row r="309" spans="3:9" s="195" customFormat="1" ht="19.899999999999999" customHeight="1">
      <c r="C309" s="221"/>
      <c r="D309" s="221"/>
      <c r="E309" s="221"/>
      <c r="F309" s="221"/>
      <c r="G309" s="221"/>
      <c r="H309" s="221"/>
      <c r="I309" s="221"/>
    </row>
    <row r="310" spans="3:9" s="195" customFormat="1" ht="19.899999999999999" customHeight="1"/>
    <row r="311" spans="3:9" s="195" customFormat="1" ht="19.899999999999999" customHeight="1"/>
    <row r="312" spans="3:9" s="195" customFormat="1" ht="19.899999999999999" customHeight="1"/>
    <row r="313" spans="3:9" s="195" customFormat="1" ht="19.899999999999999" customHeight="1"/>
    <row r="314" spans="3:9" s="195" customFormat="1" ht="19.899999999999999" customHeight="1"/>
    <row r="315" spans="3:9" s="195" customFormat="1" ht="19.899999999999999" customHeight="1"/>
    <row r="316" spans="3:9" s="195" customFormat="1" ht="19.899999999999999" customHeight="1"/>
    <row r="317" spans="3:9" s="195" customFormat="1" ht="19.899999999999999" customHeight="1"/>
    <row r="318" spans="3:9" s="195" customFormat="1" ht="19.899999999999999" customHeight="1"/>
    <row r="319" spans="3:9" s="195" customFormat="1" ht="19.899999999999999" customHeight="1"/>
    <row r="320" spans="3:9" s="195" customFormat="1" ht="19.899999999999999" customHeight="1"/>
    <row r="321" s="195" customFormat="1" ht="19.899999999999999" customHeight="1"/>
    <row r="322" s="195" customFormat="1" ht="19.899999999999999" customHeight="1"/>
    <row r="323" s="195" customFormat="1" ht="19.899999999999999" customHeight="1"/>
    <row r="324" s="195" customFormat="1" ht="19.899999999999999" customHeight="1"/>
    <row r="325" s="195" customFormat="1" ht="19.899999999999999" customHeight="1"/>
    <row r="326" s="195" customFormat="1" ht="19.899999999999999" customHeight="1"/>
    <row r="327" s="195" customFormat="1" ht="19.899999999999999" customHeight="1"/>
    <row r="328" s="195" customFormat="1" ht="19.899999999999999" customHeight="1"/>
    <row r="329" s="195" customFormat="1" ht="19.899999999999999" customHeight="1"/>
    <row r="330" s="195" customFormat="1" ht="19.899999999999999" customHeight="1"/>
    <row r="331" s="195" customFormat="1" ht="19.899999999999999" customHeight="1"/>
    <row r="332" s="195" customFormat="1" ht="19.899999999999999" customHeight="1"/>
    <row r="333" s="195" customFormat="1" ht="19.899999999999999" customHeight="1"/>
    <row r="334" s="195" customFormat="1" ht="19.899999999999999" customHeight="1"/>
    <row r="335" s="195" customFormat="1" ht="19.899999999999999" customHeight="1"/>
    <row r="336" s="195" customFormat="1" ht="19.899999999999999" customHeight="1"/>
    <row r="337" s="195" customFormat="1" ht="19.899999999999999" customHeight="1"/>
    <row r="338" s="195" customFormat="1" ht="19.899999999999999" customHeight="1"/>
    <row r="339" s="195" customFormat="1" ht="19.899999999999999" customHeight="1"/>
    <row r="340" s="195" customFormat="1" ht="19.899999999999999" customHeight="1"/>
    <row r="341" s="195" customFormat="1" ht="19.899999999999999" customHeight="1"/>
    <row r="342" s="195" customFormat="1" ht="19.899999999999999" customHeight="1"/>
    <row r="343" s="195" customFormat="1" ht="19.899999999999999" customHeight="1"/>
    <row r="344" s="195" customFormat="1" ht="19.899999999999999" customHeight="1"/>
    <row r="345" s="195" customFormat="1" ht="19.899999999999999" customHeight="1"/>
    <row r="346" s="195" customFormat="1" ht="19.899999999999999" customHeight="1"/>
    <row r="347" s="195" customFormat="1" ht="19.899999999999999" customHeight="1"/>
    <row r="348" s="195" customFormat="1" ht="19.899999999999999" customHeight="1"/>
    <row r="349" s="195" customFormat="1" ht="19.899999999999999" customHeight="1"/>
    <row r="350" s="195" customFormat="1" ht="19.899999999999999" customHeight="1"/>
    <row r="351" s="195" customFormat="1" ht="19.899999999999999" customHeight="1"/>
    <row r="352" s="195" customFormat="1" ht="19.899999999999999" customHeight="1"/>
    <row r="353" s="195" customFormat="1" ht="19.899999999999999" customHeight="1"/>
    <row r="354" s="195" customFormat="1" ht="19.899999999999999" customHeight="1"/>
    <row r="355" s="195" customFormat="1" ht="19.899999999999999" customHeight="1"/>
    <row r="356" s="195" customFormat="1" ht="19.899999999999999" customHeight="1"/>
    <row r="357" s="195" customFormat="1" ht="19.899999999999999" customHeight="1"/>
    <row r="358" s="195" customFormat="1" ht="19.899999999999999" customHeight="1"/>
    <row r="359" s="195" customFormat="1" ht="19.899999999999999" customHeight="1"/>
    <row r="360" s="195" customFormat="1" ht="19.899999999999999" customHeight="1"/>
    <row r="361" s="195" customFormat="1" ht="19.899999999999999" customHeight="1"/>
    <row r="362" s="195" customFormat="1" ht="19.899999999999999" customHeight="1"/>
    <row r="363" s="195" customFormat="1" ht="19.899999999999999" customHeight="1"/>
    <row r="364" s="195" customFormat="1" ht="19.899999999999999" customHeight="1"/>
    <row r="365" s="195" customFormat="1" ht="19.899999999999999" customHeight="1"/>
    <row r="366" s="195" customFormat="1" ht="19.899999999999999" customHeight="1"/>
    <row r="367" s="195" customFormat="1" ht="19.899999999999999" customHeight="1"/>
    <row r="368" s="195" customFormat="1" ht="19.899999999999999" customHeight="1"/>
    <row r="369" s="195" customFormat="1" ht="19.899999999999999" customHeight="1"/>
    <row r="370" s="195" customFormat="1" ht="19.899999999999999" customHeight="1"/>
    <row r="371" s="195" customFormat="1" ht="19.899999999999999" customHeight="1"/>
    <row r="372" s="195" customFormat="1" ht="19.899999999999999" customHeight="1"/>
    <row r="373" s="195" customFormat="1" ht="19.899999999999999" customHeight="1"/>
    <row r="374" s="195" customFormat="1" ht="19.899999999999999" customHeight="1"/>
    <row r="375" s="195" customFormat="1" ht="19.899999999999999" customHeight="1"/>
    <row r="376" s="195" customFormat="1" ht="19.899999999999999" customHeight="1"/>
    <row r="377" s="195" customFormat="1" ht="19.899999999999999" customHeight="1"/>
    <row r="378" s="195" customFormat="1" ht="19.899999999999999" customHeight="1"/>
    <row r="379" s="195" customFormat="1" ht="19.899999999999999" customHeight="1"/>
    <row r="380" s="195" customFormat="1" ht="19.899999999999999" customHeight="1"/>
    <row r="381" s="195" customFormat="1" ht="19.899999999999999" customHeight="1"/>
    <row r="382" s="195" customFormat="1" ht="19.899999999999999" customHeight="1"/>
    <row r="383" s="195" customFormat="1" ht="19.899999999999999" customHeight="1"/>
    <row r="384" s="195" customFormat="1" ht="19.899999999999999" customHeight="1"/>
    <row r="385" s="195" customFormat="1" ht="19.899999999999999" customHeight="1"/>
    <row r="386" s="195" customFormat="1" ht="19.899999999999999" customHeight="1"/>
    <row r="387" s="195" customFormat="1" ht="19.899999999999999" customHeight="1"/>
    <row r="388" s="195" customFormat="1" ht="19.899999999999999" customHeight="1"/>
    <row r="389" s="195" customFormat="1" ht="19.899999999999999" customHeight="1"/>
    <row r="390" s="195" customFormat="1" ht="19.899999999999999" customHeight="1"/>
    <row r="391" s="195" customFormat="1" ht="19.899999999999999" customHeight="1"/>
    <row r="392" s="195" customFormat="1" ht="19.899999999999999" customHeight="1"/>
    <row r="393" s="195" customFormat="1" ht="19.899999999999999" customHeight="1"/>
    <row r="394" s="195" customFormat="1" ht="19.899999999999999" customHeight="1"/>
    <row r="395" s="195" customFormat="1" ht="19.899999999999999" customHeight="1"/>
    <row r="396" s="195" customFormat="1" ht="19.899999999999999" customHeight="1"/>
    <row r="397" s="195" customFormat="1" ht="19.899999999999999" customHeight="1"/>
    <row r="398" s="195" customFormat="1" ht="19.899999999999999" customHeight="1"/>
    <row r="399" s="195" customFormat="1" ht="19.899999999999999" customHeight="1"/>
    <row r="400" s="195" customFormat="1" ht="19.899999999999999" customHeight="1"/>
    <row r="401" s="195" customFormat="1" ht="19.899999999999999" customHeight="1"/>
    <row r="402" s="195" customFormat="1" ht="19.899999999999999" customHeight="1"/>
    <row r="403" s="195" customFormat="1" ht="19.899999999999999" customHeight="1"/>
    <row r="404" s="195" customFormat="1" ht="19.899999999999999" customHeight="1"/>
    <row r="405" s="195" customFormat="1" ht="19.899999999999999" customHeight="1"/>
    <row r="406" s="195" customFormat="1" ht="19.899999999999999" customHeight="1"/>
    <row r="407" s="195" customFormat="1" ht="19.899999999999999" customHeight="1"/>
    <row r="408" s="195" customFormat="1" ht="19.899999999999999" customHeight="1"/>
    <row r="409" s="195" customFormat="1" ht="19.899999999999999" customHeight="1"/>
    <row r="410" s="195" customFormat="1" ht="19.899999999999999" customHeight="1"/>
    <row r="411" s="195" customFormat="1" ht="19.899999999999999" customHeight="1"/>
    <row r="412" s="195" customFormat="1" ht="19.899999999999999" customHeight="1"/>
    <row r="413" s="195" customFormat="1" ht="19.899999999999999" customHeight="1"/>
    <row r="414" s="195" customFormat="1" ht="19.899999999999999" customHeight="1"/>
    <row r="415" s="195" customFormat="1" ht="19.899999999999999" customHeight="1"/>
    <row r="416" s="195" customFormat="1" ht="19.899999999999999" customHeight="1"/>
    <row r="417" s="195" customFormat="1" ht="19.899999999999999" customHeight="1"/>
    <row r="418" s="195" customFormat="1" ht="19.899999999999999" customHeight="1"/>
    <row r="419" s="195" customFormat="1" ht="19.899999999999999" customHeight="1"/>
    <row r="420" s="195" customFormat="1" ht="19.899999999999999" customHeight="1"/>
    <row r="421" s="195" customFormat="1" ht="19.899999999999999" customHeight="1"/>
    <row r="422" s="195" customFormat="1" ht="19.899999999999999" customHeight="1"/>
    <row r="423" s="195" customFormat="1" ht="19.899999999999999" customHeight="1"/>
    <row r="424" s="195" customFormat="1" ht="19.899999999999999" customHeight="1"/>
    <row r="425" s="195" customFormat="1" ht="19.899999999999999" customHeight="1"/>
    <row r="426" s="195" customFormat="1" ht="19.899999999999999" customHeight="1"/>
    <row r="427" s="195" customFormat="1" ht="19.899999999999999" customHeight="1"/>
    <row r="428" s="195" customFormat="1" ht="19.899999999999999" customHeight="1"/>
    <row r="429" s="195" customFormat="1" ht="19.899999999999999" customHeight="1"/>
    <row r="430" s="195" customFormat="1" ht="19.899999999999999" customHeight="1"/>
    <row r="431" s="195" customFormat="1" ht="19.899999999999999" customHeight="1"/>
    <row r="432" s="195" customFormat="1" ht="19.899999999999999" customHeight="1"/>
    <row r="433" s="195" customFormat="1" ht="19.899999999999999" customHeight="1"/>
    <row r="434" s="195" customFormat="1" ht="19.899999999999999" customHeight="1"/>
    <row r="435" s="195" customFormat="1" ht="19.899999999999999" customHeight="1"/>
    <row r="436" s="195" customFormat="1" ht="19.899999999999999" customHeight="1"/>
    <row r="437" s="195" customFormat="1" ht="19.899999999999999" customHeight="1"/>
    <row r="438" s="195" customFormat="1" ht="19.899999999999999" customHeight="1"/>
    <row r="439" s="195" customFormat="1" ht="19.899999999999999" customHeight="1"/>
    <row r="440" s="195" customFormat="1" ht="19.899999999999999" customHeight="1"/>
    <row r="441" s="195" customFormat="1" ht="19.899999999999999" customHeight="1"/>
    <row r="442" s="195" customFormat="1" ht="19.899999999999999" customHeight="1"/>
    <row r="443" s="195" customFormat="1" ht="19.899999999999999" customHeight="1"/>
    <row r="444" s="195" customFormat="1" ht="19.899999999999999" customHeight="1"/>
    <row r="445" s="195" customFormat="1" ht="19.899999999999999" customHeight="1"/>
    <row r="446" s="195" customFormat="1" ht="19.899999999999999" customHeight="1"/>
    <row r="447" s="195" customFormat="1" ht="19.899999999999999" customHeight="1"/>
    <row r="448" s="195" customFormat="1" ht="19.899999999999999" customHeight="1"/>
    <row r="449" s="195" customFormat="1" ht="19.899999999999999" customHeight="1"/>
    <row r="450" s="195" customFormat="1" ht="19.899999999999999" customHeight="1"/>
    <row r="451" s="195" customFormat="1" ht="19.899999999999999" customHeight="1"/>
    <row r="452" s="195" customFormat="1" ht="19.899999999999999" customHeight="1"/>
    <row r="453" s="195" customFormat="1" ht="19.899999999999999" customHeight="1"/>
    <row r="454" s="195" customFormat="1" ht="19.899999999999999" customHeight="1"/>
    <row r="455" s="195" customFormat="1" ht="19.899999999999999" customHeight="1"/>
    <row r="456" s="195" customFormat="1" ht="19.899999999999999" customHeight="1"/>
    <row r="457" s="195" customFormat="1" ht="19.899999999999999" customHeight="1"/>
    <row r="458" s="195" customFormat="1" ht="19.899999999999999" customHeight="1"/>
    <row r="459" s="195" customFormat="1" ht="19.899999999999999" customHeight="1"/>
    <row r="460" s="195" customFormat="1" ht="19.899999999999999" customHeight="1"/>
    <row r="461" s="195" customFormat="1" ht="19.899999999999999" customHeight="1"/>
    <row r="462" s="195" customFormat="1" ht="19.899999999999999" customHeight="1"/>
    <row r="463" s="195" customFormat="1" ht="19.899999999999999" customHeight="1"/>
    <row r="464" s="195" customFormat="1" ht="19.899999999999999" customHeight="1"/>
    <row r="465" s="195" customFormat="1" ht="19.899999999999999" customHeight="1"/>
    <row r="466" s="195" customFormat="1" ht="19.899999999999999" customHeight="1"/>
    <row r="467" s="195" customFormat="1" ht="19.899999999999999" customHeight="1"/>
    <row r="468" s="195" customFormat="1" ht="19.899999999999999" customHeight="1"/>
    <row r="469" s="195" customFormat="1" ht="19.899999999999999" customHeight="1"/>
    <row r="470" s="195" customFormat="1" ht="19.899999999999999" customHeight="1"/>
    <row r="471" s="195" customFormat="1" ht="19.899999999999999" customHeight="1"/>
    <row r="472" s="195" customFormat="1" ht="19.899999999999999" customHeight="1"/>
    <row r="473" s="195" customFormat="1" ht="19.899999999999999" customHeight="1"/>
    <row r="474" s="195" customFormat="1" ht="19.899999999999999" customHeight="1"/>
    <row r="475" s="195" customFormat="1" ht="19.899999999999999" customHeight="1"/>
    <row r="476" s="195" customFormat="1" ht="19.899999999999999" customHeight="1"/>
    <row r="477" s="195" customFormat="1" ht="19.899999999999999" customHeight="1"/>
    <row r="478" s="195" customFormat="1" ht="19.899999999999999" customHeight="1"/>
    <row r="479" s="195" customFormat="1" ht="19.899999999999999" customHeight="1"/>
    <row r="480" s="195" customFormat="1" ht="19.899999999999999" customHeight="1"/>
    <row r="481" s="195" customFormat="1" ht="19.899999999999999" customHeight="1"/>
    <row r="482" s="195" customFormat="1" ht="19.899999999999999" customHeight="1"/>
    <row r="483" s="195" customFormat="1" ht="19.899999999999999" customHeight="1"/>
    <row r="484" s="195" customFormat="1" ht="19.899999999999999" customHeight="1"/>
    <row r="485" s="195" customFormat="1" ht="19.899999999999999" customHeight="1"/>
    <row r="486" s="195" customFormat="1" ht="19.899999999999999" customHeight="1"/>
    <row r="487" s="195" customFormat="1" ht="19.899999999999999" customHeight="1"/>
    <row r="488" s="195" customFormat="1" ht="19.899999999999999" customHeight="1"/>
    <row r="489" s="195" customFormat="1" ht="19.899999999999999" customHeight="1"/>
    <row r="490" s="195" customFormat="1" ht="19.899999999999999" customHeight="1"/>
    <row r="491" s="195" customFormat="1" ht="19.899999999999999" customHeight="1"/>
    <row r="492" s="195" customFormat="1" ht="19.899999999999999" customHeight="1"/>
    <row r="493" s="195" customFormat="1" ht="19.899999999999999" customHeight="1"/>
    <row r="494" s="195" customFormat="1" ht="19.899999999999999" customHeight="1"/>
    <row r="495" s="195" customFormat="1" ht="19.899999999999999" customHeight="1"/>
    <row r="496" s="195" customFormat="1" ht="19.899999999999999" customHeight="1"/>
    <row r="497" s="195" customFormat="1" ht="19.899999999999999" customHeight="1"/>
    <row r="498" s="195" customFormat="1" ht="19.899999999999999" customHeight="1"/>
    <row r="499" s="195" customFormat="1" ht="19.899999999999999" customHeight="1"/>
    <row r="500" s="195" customFormat="1" ht="19.899999999999999" customHeight="1"/>
    <row r="501" s="195" customFormat="1" ht="19.899999999999999" customHeight="1"/>
    <row r="502" s="195" customFormat="1" ht="19.899999999999999" customHeight="1"/>
    <row r="503" s="195" customFormat="1" ht="19.899999999999999" customHeight="1"/>
    <row r="504" s="195" customFormat="1" ht="19.899999999999999" customHeight="1"/>
    <row r="505" s="195" customFormat="1" ht="19.899999999999999" customHeight="1"/>
    <row r="506" s="195" customFormat="1" ht="19.899999999999999" customHeight="1"/>
    <row r="507" s="195" customFormat="1" ht="19.899999999999999" customHeight="1"/>
    <row r="508" s="195" customFormat="1" ht="19.899999999999999" customHeight="1"/>
    <row r="509" s="195" customFormat="1" ht="19.899999999999999" customHeight="1"/>
    <row r="510" s="195" customFormat="1" ht="19.899999999999999" customHeight="1"/>
    <row r="511" s="195" customFormat="1" ht="19.899999999999999" customHeight="1"/>
    <row r="512" s="195" customFormat="1" ht="19.899999999999999" customHeight="1"/>
    <row r="536" spans="1:257" s="195" customFormat="1" hidden="1">
      <c r="A536" s="96"/>
      <c r="B536" s="96"/>
      <c r="C536" s="96"/>
      <c r="D536" s="96"/>
      <c r="E536" s="96"/>
      <c r="F536" s="96"/>
      <c r="G536" s="96"/>
      <c r="H536" s="96"/>
      <c r="I536" s="96"/>
      <c r="J536" s="96"/>
      <c r="K536" s="96"/>
      <c r="L536" s="96"/>
      <c r="M536" s="96"/>
      <c r="N536" s="96"/>
      <c r="O536" s="96"/>
      <c r="P536" s="96"/>
      <c r="BD536" s="96"/>
      <c r="BE536" s="96"/>
      <c r="BF536" s="96"/>
      <c r="BG536" s="96"/>
      <c r="BH536" s="96"/>
      <c r="BI536" s="96"/>
      <c r="BJ536" s="96"/>
      <c r="BK536" s="96"/>
      <c r="BL536" s="96"/>
      <c r="BM536" s="96"/>
      <c r="BN536" s="96"/>
      <c r="BO536" s="96"/>
      <c r="BP536" s="96"/>
      <c r="BQ536" s="96"/>
      <c r="BR536" s="96"/>
      <c r="BS536" s="96"/>
      <c r="BT536" s="96"/>
      <c r="BU536" s="96"/>
      <c r="BV536" s="96"/>
      <c r="BW536" s="96"/>
      <c r="BX536" s="96"/>
      <c r="BY536" s="96"/>
      <c r="BZ536" s="96"/>
      <c r="CA536" s="96"/>
      <c r="CB536" s="96"/>
      <c r="CC536" s="96"/>
      <c r="CD536" s="96"/>
      <c r="CE536" s="96"/>
      <c r="CF536" s="96"/>
      <c r="CG536" s="96"/>
      <c r="CH536" s="96"/>
      <c r="CI536" s="96"/>
      <c r="CJ536" s="96"/>
      <c r="CK536" s="96"/>
      <c r="CL536" s="96"/>
      <c r="CM536" s="96"/>
      <c r="CN536" s="96"/>
      <c r="CO536" s="96"/>
      <c r="CP536" s="96"/>
      <c r="CQ536" s="96"/>
      <c r="CR536" s="96"/>
      <c r="CS536" s="96"/>
      <c r="CT536" s="96"/>
      <c r="CU536" s="96"/>
      <c r="CV536" s="96"/>
      <c r="CW536" s="96"/>
      <c r="CX536" s="96"/>
      <c r="CY536" s="96"/>
      <c r="CZ536" s="96"/>
      <c r="DA536" s="96"/>
      <c r="DB536" s="96"/>
      <c r="DC536" s="96"/>
      <c r="DD536" s="96"/>
      <c r="DE536" s="96"/>
      <c r="DF536" s="96"/>
      <c r="DG536" s="96"/>
      <c r="DH536" s="96"/>
      <c r="DI536" s="96"/>
      <c r="DJ536" s="96"/>
      <c r="DK536" s="96"/>
      <c r="DL536" s="96"/>
      <c r="DM536" s="96"/>
      <c r="DN536" s="96"/>
      <c r="DO536" s="96"/>
      <c r="DP536" s="96"/>
      <c r="DQ536" s="96"/>
      <c r="DR536" s="96"/>
      <c r="DS536" s="96"/>
      <c r="DT536" s="96"/>
      <c r="DU536" s="96"/>
      <c r="DV536" s="96"/>
      <c r="DW536" s="96"/>
      <c r="DX536" s="96"/>
      <c r="DY536" s="96"/>
      <c r="DZ536" s="96"/>
      <c r="EA536" s="96"/>
      <c r="EB536" s="96"/>
      <c r="EC536" s="96"/>
      <c r="ED536" s="96"/>
      <c r="EE536" s="96"/>
      <c r="EF536" s="96"/>
      <c r="EG536" s="96"/>
      <c r="EH536" s="96"/>
      <c r="EI536" s="96"/>
      <c r="EJ536" s="96"/>
      <c r="EK536" s="96"/>
      <c r="EL536" s="96"/>
      <c r="EM536" s="96"/>
      <c r="EN536" s="96"/>
      <c r="EO536" s="96"/>
      <c r="EP536" s="96"/>
      <c r="EQ536" s="96"/>
      <c r="ER536" s="96"/>
      <c r="ES536" s="96"/>
      <c r="ET536" s="96"/>
      <c r="EU536" s="96"/>
      <c r="EV536" s="96"/>
      <c r="EW536" s="96"/>
      <c r="EX536" s="96"/>
      <c r="EY536" s="96"/>
      <c r="EZ536" s="96"/>
      <c r="FA536" s="96"/>
      <c r="FB536" s="96"/>
      <c r="FC536" s="96"/>
      <c r="FD536" s="96"/>
      <c r="FE536" s="96"/>
      <c r="FF536" s="96"/>
      <c r="FG536" s="96"/>
      <c r="FH536" s="96"/>
      <c r="FI536" s="96"/>
      <c r="FJ536" s="96"/>
      <c r="FK536" s="96"/>
      <c r="FL536" s="96"/>
      <c r="FM536" s="96"/>
      <c r="FN536" s="96"/>
      <c r="FO536" s="96"/>
      <c r="FP536" s="96"/>
      <c r="FQ536" s="96"/>
      <c r="FR536" s="96"/>
      <c r="FS536" s="96"/>
      <c r="FT536" s="96"/>
      <c r="FU536" s="96"/>
      <c r="FV536" s="96"/>
      <c r="FW536" s="96"/>
      <c r="FX536" s="96"/>
      <c r="FY536" s="96"/>
      <c r="FZ536" s="96"/>
      <c r="GA536" s="96"/>
      <c r="GB536" s="96"/>
      <c r="GC536" s="96"/>
      <c r="GD536" s="96"/>
      <c r="GE536" s="96"/>
      <c r="GF536" s="96"/>
      <c r="GG536" s="96"/>
      <c r="GH536" s="96"/>
      <c r="GI536" s="96"/>
      <c r="GJ536" s="96"/>
      <c r="GK536" s="96"/>
      <c r="GL536" s="96"/>
      <c r="GM536" s="96"/>
      <c r="GN536" s="96"/>
      <c r="GO536" s="96"/>
      <c r="GP536" s="96"/>
      <c r="GQ536" s="96"/>
      <c r="GR536" s="96"/>
      <c r="GS536" s="96"/>
      <c r="GT536" s="96"/>
      <c r="GU536" s="96"/>
      <c r="GV536" s="96"/>
      <c r="GW536" s="96"/>
      <c r="GX536" s="96"/>
      <c r="GY536" s="96"/>
      <c r="GZ536" s="96"/>
      <c r="HA536" s="96"/>
      <c r="HB536" s="96"/>
      <c r="HC536" s="96"/>
      <c r="HD536" s="96"/>
      <c r="HE536" s="96"/>
      <c r="HF536" s="96"/>
      <c r="HG536" s="96"/>
      <c r="HH536" s="96"/>
      <c r="HI536" s="96"/>
      <c r="HJ536" s="96"/>
      <c r="HK536" s="96"/>
      <c r="HL536" s="96"/>
      <c r="HM536" s="96"/>
      <c r="HN536" s="96"/>
      <c r="HO536" s="96"/>
      <c r="HP536" s="96"/>
      <c r="HQ536" s="96"/>
      <c r="HR536" s="96"/>
      <c r="HS536" s="96"/>
      <c r="HT536" s="96"/>
      <c r="HU536" s="96"/>
      <c r="HV536" s="96"/>
      <c r="HW536" s="96"/>
      <c r="HX536" s="96"/>
      <c r="HY536" s="96"/>
      <c r="HZ536" s="96"/>
      <c r="IA536" s="96"/>
      <c r="IB536" s="96"/>
      <c r="IC536" s="96"/>
      <c r="ID536" s="96"/>
      <c r="IE536" s="96"/>
      <c r="IF536" s="96"/>
      <c r="IG536" s="96"/>
      <c r="IH536" s="96"/>
      <c r="II536" s="96"/>
      <c r="IJ536" s="96"/>
      <c r="IK536" s="96"/>
      <c r="IL536" s="96"/>
      <c r="IM536" s="96"/>
      <c r="IN536" s="96"/>
      <c r="IO536" s="96"/>
      <c r="IP536" s="96"/>
      <c r="IQ536" s="96"/>
      <c r="IR536" s="96"/>
      <c r="IS536" s="96"/>
      <c r="IT536" s="96"/>
      <c r="IU536" s="96"/>
      <c r="IV536" s="96"/>
      <c r="IW536" s="96"/>
    </row>
    <row r="537" spans="1:257" s="195" customFormat="1" hidden="1">
      <c r="A537" s="96"/>
      <c r="B537" s="96"/>
      <c r="C537" s="96"/>
      <c r="D537" s="96"/>
      <c r="E537" s="96"/>
      <c r="F537" s="96"/>
      <c r="G537" s="96"/>
      <c r="H537" s="96"/>
      <c r="I537" s="96"/>
      <c r="J537" s="96"/>
      <c r="K537" s="96"/>
      <c r="L537" s="96"/>
      <c r="M537" s="96"/>
      <c r="N537" s="96"/>
      <c r="O537" s="96"/>
      <c r="P537" s="96"/>
      <c r="BD537" s="96"/>
      <c r="BE537" s="96"/>
      <c r="BF537" s="96"/>
      <c r="BG537" s="96"/>
      <c r="BH537" s="96"/>
      <c r="BI537" s="96"/>
      <c r="BJ537" s="96"/>
      <c r="BK537" s="96"/>
      <c r="BL537" s="96"/>
      <c r="BM537" s="96"/>
      <c r="BN537" s="96"/>
      <c r="BO537" s="96"/>
      <c r="BP537" s="96"/>
      <c r="BQ537" s="96"/>
      <c r="BR537" s="96"/>
      <c r="BS537" s="96"/>
      <c r="BT537" s="96"/>
      <c r="BU537" s="96"/>
      <c r="BV537" s="96"/>
      <c r="BW537" s="96"/>
      <c r="BX537" s="96"/>
      <c r="BY537" s="96"/>
      <c r="BZ537" s="96"/>
      <c r="CA537" s="96"/>
      <c r="CB537" s="96"/>
      <c r="CC537" s="96"/>
      <c r="CD537" s="96"/>
      <c r="CE537" s="96"/>
      <c r="CF537" s="96"/>
      <c r="CG537" s="96"/>
      <c r="CH537" s="96"/>
      <c r="CI537" s="96"/>
      <c r="CJ537" s="96"/>
      <c r="CK537" s="96"/>
      <c r="CL537" s="96"/>
      <c r="CM537" s="96"/>
      <c r="CN537" s="96"/>
      <c r="CO537" s="96"/>
      <c r="CP537" s="96"/>
      <c r="CQ537" s="96"/>
      <c r="CR537" s="96"/>
      <c r="CS537" s="96"/>
      <c r="CT537" s="96"/>
      <c r="CU537" s="96"/>
      <c r="CV537" s="96"/>
      <c r="CW537" s="96"/>
      <c r="CX537" s="96"/>
      <c r="CY537" s="96"/>
      <c r="CZ537" s="96"/>
      <c r="DA537" s="96"/>
      <c r="DB537" s="96"/>
      <c r="DC537" s="96"/>
      <c r="DD537" s="96"/>
      <c r="DE537" s="96"/>
      <c r="DF537" s="96"/>
      <c r="DG537" s="96"/>
      <c r="DH537" s="96"/>
      <c r="DI537" s="96"/>
      <c r="DJ537" s="96"/>
      <c r="DK537" s="96"/>
      <c r="DL537" s="96"/>
      <c r="DM537" s="96"/>
      <c r="DN537" s="96"/>
      <c r="DO537" s="96"/>
      <c r="DP537" s="96"/>
      <c r="DQ537" s="96"/>
      <c r="DR537" s="96"/>
      <c r="DS537" s="96"/>
      <c r="DT537" s="96"/>
      <c r="DU537" s="96"/>
      <c r="DV537" s="96"/>
      <c r="DW537" s="96"/>
      <c r="DX537" s="96"/>
      <c r="DY537" s="96"/>
      <c r="DZ537" s="96"/>
      <c r="EA537" s="96"/>
      <c r="EB537" s="96"/>
      <c r="EC537" s="96"/>
      <c r="ED537" s="96"/>
      <c r="EE537" s="96"/>
      <c r="EF537" s="96"/>
      <c r="EG537" s="96"/>
      <c r="EH537" s="96"/>
      <c r="EI537" s="96"/>
      <c r="EJ537" s="96"/>
      <c r="EK537" s="96"/>
      <c r="EL537" s="96"/>
      <c r="EM537" s="96"/>
      <c r="EN537" s="96"/>
      <c r="EO537" s="96"/>
      <c r="EP537" s="96"/>
      <c r="EQ537" s="96"/>
      <c r="ER537" s="96"/>
      <c r="ES537" s="96"/>
      <c r="ET537" s="96"/>
      <c r="EU537" s="96"/>
      <c r="EV537" s="96"/>
      <c r="EW537" s="96"/>
      <c r="EX537" s="96"/>
      <c r="EY537" s="96"/>
      <c r="EZ537" s="96"/>
      <c r="FA537" s="96"/>
      <c r="FB537" s="96"/>
      <c r="FC537" s="96"/>
      <c r="FD537" s="96"/>
      <c r="FE537" s="96"/>
      <c r="FF537" s="96"/>
      <c r="FG537" s="96"/>
      <c r="FH537" s="96"/>
      <c r="FI537" s="96"/>
      <c r="FJ537" s="96"/>
      <c r="FK537" s="96"/>
      <c r="FL537" s="96"/>
      <c r="FM537" s="96"/>
      <c r="FN537" s="96"/>
      <c r="FO537" s="96"/>
      <c r="FP537" s="96"/>
      <c r="FQ537" s="96"/>
      <c r="FR537" s="96"/>
      <c r="FS537" s="96"/>
      <c r="FT537" s="96"/>
      <c r="FU537" s="96"/>
      <c r="FV537" s="96"/>
      <c r="FW537" s="96"/>
      <c r="FX537" s="96"/>
      <c r="FY537" s="96"/>
      <c r="FZ537" s="96"/>
      <c r="GA537" s="96"/>
      <c r="GB537" s="96"/>
      <c r="GC537" s="96"/>
      <c r="GD537" s="96"/>
      <c r="GE537" s="96"/>
      <c r="GF537" s="96"/>
      <c r="GG537" s="96"/>
      <c r="GH537" s="96"/>
      <c r="GI537" s="96"/>
      <c r="GJ537" s="96"/>
      <c r="GK537" s="96"/>
      <c r="GL537" s="96"/>
      <c r="GM537" s="96"/>
      <c r="GN537" s="96"/>
      <c r="GO537" s="96"/>
      <c r="GP537" s="96"/>
      <c r="GQ537" s="96"/>
      <c r="GR537" s="96"/>
      <c r="GS537" s="96"/>
      <c r="GT537" s="96"/>
      <c r="GU537" s="96"/>
      <c r="GV537" s="96"/>
      <c r="GW537" s="96"/>
      <c r="GX537" s="96"/>
      <c r="GY537" s="96"/>
      <c r="GZ537" s="96"/>
      <c r="HA537" s="96"/>
      <c r="HB537" s="96"/>
      <c r="HC537" s="96"/>
      <c r="HD537" s="96"/>
      <c r="HE537" s="96"/>
      <c r="HF537" s="96"/>
      <c r="HG537" s="96"/>
      <c r="HH537" s="96"/>
      <c r="HI537" s="96"/>
      <c r="HJ537" s="96"/>
      <c r="HK537" s="96"/>
      <c r="HL537" s="96"/>
      <c r="HM537" s="96"/>
      <c r="HN537" s="96"/>
      <c r="HO537" s="96"/>
      <c r="HP537" s="96"/>
      <c r="HQ537" s="96"/>
      <c r="HR537" s="96"/>
      <c r="HS537" s="96"/>
      <c r="HT537" s="96"/>
      <c r="HU537" s="96"/>
      <c r="HV537" s="96"/>
      <c r="HW537" s="96"/>
      <c r="HX537" s="96"/>
      <c r="HY537" s="96"/>
      <c r="HZ537" s="96"/>
      <c r="IA537" s="96"/>
      <c r="IB537" s="96"/>
      <c r="IC537" s="96"/>
      <c r="ID537" s="96"/>
      <c r="IE537" s="96"/>
      <c r="IF537" s="96"/>
      <c r="IG537" s="96"/>
      <c r="IH537" s="96"/>
      <c r="II537" s="96"/>
      <c r="IJ537" s="96"/>
      <c r="IK537" s="96"/>
      <c r="IL537" s="96"/>
      <c r="IM537" s="96"/>
      <c r="IN537" s="96"/>
      <c r="IO537" s="96"/>
      <c r="IP537" s="96"/>
      <c r="IQ537" s="96"/>
      <c r="IR537" s="96"/>
      <c r="IS537" s="96"/>
      <c r="IT537" s="96"/>
      <c r="IU537" s="96"/>
      <c r="IV537" s="96"/>
      <c r="IW537" s="96"/>
    </row>
    <row r="538" spans="1:257" s="195" customFormat="1" hidden="1">
      <c r="A538" s="96"/>
      <c r="B538" s="96"/>
      <c r="C538" s="96"/>
      <c r="D538" s="96"/>
      <c r="E538" s="96"/>
      <c r="F538" s="96"/>
      <c r="G538" s="96"/>
      <c r="H538" s="96"/>
      <c r="I538" s="96"/>
      <c r="J538" s="96"/>
      <c r="K538" s="96"/>
      <c r="L538" s="96"/>
      <c r="M538" s="96"/>
      <c r="N538" s="96"/>
      <c r="O538" s="96"/>
      <c r="P538" s="96"/>
      <c r="BD538" s="96"/>
      <c r="BE538" s="96"/>
      <c r="BF538" s="96"/>
      <c r="BG538" s="96"/>
      <c r="BH538" s="96"/>
      <c r="BI538" s="96"/>
      <c r="BJ538" s="96"/>
      <c r="BK538" s="96"/>
      <c r="BL538" s="96"/>
      <c r="BM538" s="96"/>
      <c r="BN538" s="96"/>
      <c r="BO538" s="96"/>
      <c r="BP538" s="96"/>
      <c r="BQ538" s="96"/>
      <c r="BR538" s="96"/>
      <c r="BS538" s="96"/>
      <c r="BT538" s="96"/>
      <c r="BU538" s="96"/>
      <c r="BV538" s="96"/>
      <c r="BW538" s="96"/>
      <c r="BX538" s="96"/>
      <c r="BY538" s="96"/>
      <c r="BZ538" s="96"/>
      <c r="CA538" s="96"/>
      <c r="CB538" s="96"/>
      <c r="CC538" s="96"/>
      <c r="CD538" s="96"/>
      <c r="CE538" s="96"/>
      <c r="CF538" s="96"/>
      <c r="CG538" s="96"/>
      <c r="CH538" s="96"/>
      <c r="CI538" s="96"/>
      <c r="CJ538" s="96"/>
      <c r="CK538" s="96"/>
      <c r="CL538" s="96"/>
      <c r="CM538" s="96"/>
      <c r="CN538" s="96"/>
      <c r="CO538" s="96"/>
      <c r="CP538" s="96"/>
      <c r="CQ538" s="96"/>
      <c r="CR538" s="96"/>
      <c r="CS538" s="96"/>
      <c r="CT538" s="96"/>
      <c r="CU538" s="96"/>
      <c r="CV538" s="96"/>
      <c r="CW538" s="96"/>
      <c r="CX538" s="96"/>
      <c r="CY538" s="96"/>
      <c r="CZ538" s="96"/>
      <c r="DA538" s="96"/>
      <c r="DB538" s="96"/>
      <c r="DC538" s="96"/>
      <c r="DD538" s="96"/>
      <c r="DE538" s="96"/>
      <c r="DF538" s="96"/>
      <c r="DG538" s="96"/>
      <c r="DH538" s="96"/>
      <c r="DI538" s="96"/>
      <c r="DJ538" s="96"/>
      <c r="DK538" s="96"/>
      <c r="DL538" s="96"/>
      <c r="DM538" s="96"/>
      <c r="DN538" s="96"/>
      <c r="DO538" s="96"/>
      <c r="DP538" s="96"/>
      <c r="DQ538" s="96"/>
      <c r="DR538" s="96"/>
      <c r="DS538" s="96"/>
      <c r="DT538" s="96"/>
      <c r="DU538" s="96"/>
      <c r="DV538" s="96"/>
      <c r="DW538" s="96"/>
      <c r="DX538" s="96"/>
      <c r="DY538" s="96"/>
      <c r="DZ538" s="96"/>
      <c r="EA538" s="96"/>
      <c r="EB538" s="96"/>
      <c r="EC538" s="96"/>
      <c r="ED538" s="96"/>
      <c r="EE538" s="96"/>
      <c r="EF538" s="96"/>
      <c r="EG538" s="96"/>
      <c r="EH538" s="96"/>
      <c r="EI538" s="96"/>
      <c r="EJ538" s="96"/>
      <c r="EK538" s="96"/>
      <c r="EL538" s="96"/>
      <c r="EM538" s="96"/>
      <c r="EN538" s="96"/>
      <c r="EO538" s="96"/>
      <c r="EP538" s="96"/>
      <c r="EQ538" s="96"/>
      <c r="ER538" s="96"/>
      <c r="ES538" s="96"/>
      <c r="ET538" s="96"/>
      <c r="EU538" s="96"/>
      <c r="EV538" s="96"/>
      <c r="EW538" s="96"/>
      <c r="EX538" s="96"/>
      <c r="EY538" s="96"/>
      <c r="EZ538" s="96"/>
      <c r="FA538" s="96"/>
      <c r="FB538" s="96"/>
      <c r="FC538" s="96"/>
      <c r="FD538" s="96"/>
      <c r="FE538" s="96"/>
      <c r="FF538" s="96"/>
      <c r="FG538" s="96"/>
      <c r="FH538" s="96"/>
      <c r="FI538" s="96"/>
      <c r="FJ538" s="96"/>
      <c r="FK538" s="96"/>
      <c r="FL538" s="96"/>
      <c r="FM538" s="96"/>
      <c r="FN538" s="96"/>
      <c r="FO538" s="96"/>
      <c r="FP538" s="96"/>
      <c r="FQ538" s="96"/>
      <c r="FR538" s="96"/>
      <c r="FS538" s="96"/>
      <c r="FT538" s="96"/>
      <c r="FU538" s="96"/>
      <c r="FV538" s="96"/>
      <c r="FW538" s="96"/>
      <c r="FX538" s="96"/>
      <c r="FY538" s="96"/>
      <c r="FZ538" s="96"/>
      <c r="GA538" s="96"/>
      <c r="GB538" s="96"/>
      <c r="GC538" s="96"/>
      <c r="GD538" s="96"/>
      <c r="GE538" s="96"/>
      <c r="GF538" s="96"/>
      <c r="GG538" s="96"/>
      <c r="GH538" s="96"/>
      <c r="GI538" s="96"/>
      <c r="GJ538" s="96"/>
      <c r="GK538" s="96"/>
      <c r="GL538" s="96"/>
      <c r="GM538" s="96"/>
      <c r="GN538" s="96"/>
      <c r="GO538" s="96"/>
      <c r="GP538" s="96"/>
      <c r="GQ538" s="96"/>
      <c r="GR538" s="96"/>
      <c r="GS538" s="96"/>
      <c r="GT538" s="96"/>
      <c r="GU538" s="96"/>
      <c r="GV538" s="96"/>
      <c r="GW538" s="96"/>
      <c r="GX538" s="96"/>
      <c r="GY538" s="96"/>
      <c r="GZ538" s="96"/>
      <c r="HA538" s="96"/>
      <c r="HB538" s="96"/>
      <c r="HC538" s="96"/>
      <c r="HD538" s="96"/>
      <c r="HE538" s="96"/>
      <c r="HF538" s="96"/>
      <c r="HG538" s="96"/>
      <c r="HH538" s="96"/>
      <c r="HI538" s="96"/>
      <c r="HJ538" s="96"/>
      <c r="HK538" s="96"/>
      <c r="HL538" s="96"/>
      <c r="HM538" s="96"/>
      <c r="HN538" s="96"/>
      <c r="HO538" s="96"/>
      <c r="HP538" s="96"/>
      <c r="HQ538" s="96"/>
      <c r="HR538" s="96"/>
      <c r="HS538" s="96"/>
      <c r="HT538" s="96"/>
      <c r="HU538" s="96"/>
      <c r="HV538" s="96"/>
      <c r="HW538" s="96"/>
      <c r="HX538" s="96"/>
      <c r="HY538" s="96"/>
      <c r="HZ538" s="96"/>
      <c r="IA538" s="96"/>
      <c r="IB538" s="96"/>
      <c r="IC538" s="96"/>
      <c r="ID538" s="96"/>
      <c r="IE538" s="96"/>
      <c r="IF538" s="96"/>
      <c r="IG538" s="96"/>
      <c r="IH538" s="96"/>
      <c r="II538" s="96"/>
      <c r="IJ538" s="96"/>
      <c r="IK538" s="96"/>
      <c r="IL538" s="96"/>
      <c r="IM538" s="96"/>
      <c r="IN538" s="96"/>
      <c r="IO538" s="96"/>
      <c r="IP538" s="96"/>
      <c r="IQ538" s="96"/>
      <c r="IR538" s="96"/>
      <c r="IS538" s="96"/>
      <c r="IT538" s="96"/>
      <c r="IU538" s="96"/>
      <c r="IV538" s="96"/>
      <c r="IW538" s="96"/>
    </row>
    <row r="539" spans="1:257" s="195" customFormat="1" hidden="1">
      <c r="A539" s="96"/>
      <c r="B539" s="96"/>
      <c r="C539" s="96"/>
      <c r="D539" s="96"/>
      <c r="E539" s="96"/>
      <c r="F539" s="96"/>
      <c r="G539" s="96"/>
      <c r="H539" s="96"/>
      <c r="I539" s="96"/>
      <c r="J539" s="96"/>
      <c r="K539" s="96"/>
      <c r="L539" s="96"/>
      <c r="M539" s="96"/>
      <c r="N539" s="96"/>
      <c r="O539" s="96"/>
      <c r="P539" s="96"/>
      <c r="BD539" s="96"/>
      <c r="BE539" s="96"/>
      <c r="BF539" s="96"/>
      <c r="BG539" s="96"/>
      <c r="BH539" s="96"/>
      <c r="BI539" s="96"/>
      <c r="BJ539" s="96"/>
      <c r="BK539" s="96"/>
      <c r="BL539" s="96"/>
      <c r="BM539" s="96"/>
      <c r="BN539" s="96"/>
      <c r="BO539" s="96"/>
      <c r="BP539" s="96"/>
      <c r="BQ539" s="96"/>
      <c r="BR539" s="96"/>
      <c r="BS539" s="96"/>
      <c r="BT539" s="96"/>
      <c r="BU539" s="96"/>
      <c r="BV539" s="96"/>
      <c r="BW539" s="96"/>
      <c r="BX539" s="96"/>
      <c r="BY539" s="96"/>
      <c r="BZ539" s="96"/>
      <c r="CA539" s="96"/>
      <c r="CB539" s="96"/>
      <c r="CC539" s="96"/>
      <c r="CD539" s="96"/>
      <c r="CE539" s="96"/>
      <c r="CF539" s="96"/>
      <c r="CG539" s="96"/>
      <c r="CH539" s="96"/>
      <c r="CI539" s="96"/>
      <c r="CJ539" s="96"/>
      <c r="CK539" s="96"/>
      <c r="CL539" s="96"/>
      <c r="CM539" s="96"/>
      <c r="CN539" s="96"/>
      <c r="CO539" s="96"/>
      <c r="CP539" s="96"/>
      <c r="CQ539" s="96"/>
      <c r="CR539" s="96"/>
      <c r="CS539" s="96"/>
      <c r="CT539" s="96"/>
      <c r="CU539" s="96"/>
      <c r="CV539" s="96"/>
      <c r="CW539" s="96"/>
      <c r="CX539" s="96"/>
      <c r="CY539" s="96"/>
      <c r="CZ539" s="96"/>
      <c r="DA539" s="96"/>
      <c r="DB539" s="96"/>
      <c r="DC539" s="96"/>
      <c r="DD539" s="96"/>
      <c r="DE539" s="96"/>
      <c r="DF539" s="96"/>
      <c r="DG539" s="96"/>
      <c r="DH539" s="96"/>
      <c r="DI539" s="96"/>
      <c r="DJ539" s="96"/>
      <c r="DK539" s="96"/>
      <c r="DL539" s="96"/>
      <c r="DM539" s="96"/>
      <c r="DN539" s="96"/>
      <c r="DO539" s="96"/>
      <c r="DP539" s="96"/>
      <c r="DQ539" s="96"/>
      <c r="DR539" s="96"/>
      <c r="DS539" s="96"/>
      <c r="DT539" s="96"/>
      <c r="DU539" s="96"/>
      <c r="DV539" s="96"/>
      <c r="DW539" s="96"/>
      <c r="DX539" s="96"/>
      <c r="DY539" s="96"/>
      <c r="DZ539" s="96"/>
      <c r="EA539" s="96"/>
      <c r="EB539" s="96"/>
      <c r="EC539" s="96"/>
      <c r="ED539" s="96"/>
      <c r="EE539" s="96"/>
      <c r="EF539" s="96"/>
      <c r="EG539" s="96"/>
      <c r="EH539" s="96"/>
      <c r="EI539" s="96"/>
      <c r="EJ539" s="96"/>
      <c r="EK539" s="96"/>
      <c r="EL539" s="96"/>
      <c r="EM539" s="96"/>
      <c r="EN539" s="96"/>
      <c r="EO539" s="96"/>
      <c r="EP539" s="96"/>
      <c r="EQ539" s="96"/>
      <c r="ER539" s="96"/>
      <c r="ES539" s="96"/>
      <c r="ET539" s="96"/>
      <c r="EU539" s="96"/>
      <c r="EV539" s="96"/>
      <c r="EW539" s="96"/>
      <c r="EX539" s="96"/>
      <c r="EY539" s="96"/>
      <c r="EZ539" s="96"/>
      <c r="FA539" s="96"/>
      <c r="FB539" s="96"/>
      <c r="FC539" s="96"/>
      <c r="FD539" s="96"/>
      <c r="FE539" s="96"/>
      <c r="FF539" s="96"/>
      <c r="FG539" s="96"/>
      <c r="FH539" s="96"/>
      <c r="FI539" s="96"/>
      <c r="FJ539" s="96"/>
      <c r="FK539" s="96"/>
      <c r="FL539" s="96"/>
      <c r="FM539" s="96"/>
      <c r="FN539" s="96"/>
      <c r="FO539" s="96"/>
      <c r="FP539" s="96"/>
      <c r="FQ539" s="96"/>
      <c r="FR539" s="96"/>
      <c r="FS539" s="96"/>
      <c r="FT539" s="96"/>
      <c r="FU539" s="96"/>
      <c r="FV539" s="96"/>
      <c r="FW539" s="96"/>
      <c r="FX539" s="96"/>
      <c r="FY539" s="96"/>
      <c r="FZ539" s="96"/>
      <c r="GA539" s="96"/>
      <c r="GB539" s="96"/>
      <c r="GC539" s="96"/>
      <c r="GD539" s="96"/>
      <c r="GE539" s="96"/>
      <c r="GF539" s="96"/>
      <c r="GG539" s="96"/>
      <c r="GH539" s="96"/>
      <c r="GI539" s="96"/>
      <c r="GJ539" s="96"/>
      <c r="GK539" s="96"/>
      <c r="GL539" s="96"/>
      <c r="GM539" s="96"/>
      <c r="GN539" s="96"/>
      <c r="GO539" s="96"/>
      <c r="GP539" s="96"/>
      <c r="GQ539" s="96"/>
      <c r="GR539" s="96"/>
      <c r="GS539" s="96"/>
      <c r="GT539" s="96"/>
      <c r="GU539" s="96"/>
      <c r="GV539" s="96"/>
      <c r="GW539" s="96"/>
      <c r="GX539" s="96"/>
      <c r="GY539" s="96"/>
      <c r="GZ539" s="96"/>
      <c r="HA539" s="96"/>
      <c r="HB539" s="96"/>
      <c r="HC539" s="96"/>
      <c r="HD539" s="96"/>
      <c r="HE539" s="96"/>
      <c r="HF539" s="96"/>
      <c r="HG539" s="96"/>
      <c r="HH539" s="96"/>
      <c r="HI539" s="96"/>
      <c r="HJ539" s="96"/>
      <c r="HK539" s="96"/>
      <c r="HL539" s="96"/>
      <c r="HM539" s="96"/>
      <c r="HN539" s="96"/>
      <c r="HO539" s="96"/>
      <c r="HP539" s="96"/>
      <c r="HQ539" s="96"/>
      <c r="HR539" s="96"/>
      <c r="HS539" s="96"/>
      <c r="HT539" s="96"/>
      <c r="HU539" s="96"/>
      <c r="HV539" s="96"/>
      <c r="HW539" s="96"/>
      <c r="HX539" s="96"/>
      <c r="HY539" s="96"/>
      <c r="HZ539" s="96"/>
      <c r="IA539" s="96"/>
      <c r="IB539" s="96"/>
      <c r="IC539" s="96"/>
      <c r="ID539" s="96"/>
      <c r="IE539" s="96"/>
      <c r="IF539" s="96"/>
      <c r="IG539" s="96"/>
      <c r="IH539" s="96"/>
      <c r="II539" s="96"/>
      <c r="IJ539" s="96"/>
      <c r="IK539" s="96"/>
      <c r="IL539" s="96"/>
      <c r="IM539" s="96"/>
      <c r="IN539" s="96"/>
      <c r="IO539" s="96"/>
      <c r="IP539" s="96"/>
      <c r="IQ539" s="96"/>
      <c r="IR539" s="96"/>
      <c r="IS539" s="96"/>
      <c r="IT539" s="96"/>
      <c r="IU539" s="96"/>
      <c r="IV539" s="96"/>
      <c r="IW539" s="96"/>
    </row>
    <row r="540" spans="1:257" s="195" customFormat="1" hidden="1">
      <c r="A540" s="96"/>
      <c r="B540" s="96"/>
      <c r="C540" s="96"/>
      <c r="D540" s="96"/>
      <c r="E540" s="96"/>
      <c r="F540" s="96"/>
      <c r="G540" s="96"/>
      <c r="H540" s="96"/>
      <c r="I540" s="96"/>
      <c r="J540" s="96"/>
      <c r="K540" s="96"/>
      <c r="L540" s="96"/>
      <c r="M540" s="96"/>
      <c r="N540" s="96"/>
      <c r="O540" s="96"/>
      <c r="P540" s="96"/>
      <c r="BD540" s="96"/>
      <c r="BE540" s="96"/>
      <c r="BF540" s="96"/>
      <c r="BG540" s="96"/>
      <c r="BH540" s="96"/>
      <c r="BI540" s="96"/>
      <c r="BJ540" s="96"/>
      <c r="BK540" s="96"/>
      <c r="BL540" s="96"/>
      <c r="BM540" s="96"/>
      <c r="BN540" s="96"/>
      <c r="BO540" s="96"/>
      <c r="BP540" s="96"/>
      <c r="BQ540" s="96"/>
      <c r="BR540" s="96"/>
      <c r="BS540" s="96"/>
      <c r="BT540" s="96"/>
      <c r="BU540" s="96"/>
      <c r="BV540" s="96"/>
      <c r="BW540" s="96"/>
      <c r="BX540" s="96"/>
      <c r="BY540" s="96"/>
      <c r="BZ540" s="96"/>
      <c r="CA540" s="96"/>
      <c r="CB540" s="96"/>
      <c r="CC540" s="96"/>
      <c r="CD540" s="96"/>
      <c r="CE540" s="96"/>
      <c r="CF540" s="96"/>
      <c r="CG540" s="96"/>
      <c r="CH540" s="96"/>
      <c r="CI540" s="96"/>
      <c r="CJ540" s="96"/>
      <c r="CK540" s="96"/>
      <c r="CL540" s="96"/>
      <c r="CM540" s="96"/>
      <c r="CN540" s="96"/>
      <c r="CO540" s="96"/>
      <c r="CP540" s="96"/>
      <c r="CQ540" s="96"/>
      <c r="CR540" s="96"/>
      <c r="CS540" s="96"/>
      <c r="CT540" s="96"/>
      <c r="CU540" s="96"/>
      <c r="CV540" s="96"/>
      <c r="CW540" s="96"/>
      <c r="CX540" s="96"/>
      <c r="CY540" s="96"/>
      <c r="CZ540" s="96"/>
      <c r="DA540" s="96"/>
      <c r="DB540" s="96"/>
      <c r="DC540" s="96"/>
      <c r="DD540" s="96"/>
      <c r="DE540" s="96"/>
      <c r="DF540" s="96"/>
      <c r="DG540" s="96"/>
      <c r="DH540" s="96"/>
      <c r="DI540" s="96"/>
      <c r="DJ540" s="96"/>
      <c r="DK540" s="96"/>
      <c r="DL540" s="96"/>
      <c r="DM540" s="96"/>
      <c r="DN540" s="96"/>
      <c r="DO540" s="96"/>
      <c r="DP540" s="96"/>
      <c r="DQ540" s="96"/>
      <c r="DR540" s="96"/>
      <c r="DS540" s="96"/>
      <c r="DT540" s="96"/>
      <c r="DU540" s="96"/>
      <c r="DV540" s="96"/>
      <c r="DW540" s="96"/>
      <c r="DX540" s="96"/>
      <c r="DY540" s="96"/>
      <c r="DZ540" s="96"/>
      <c r="EA540" s="96"/>
      <c r="EB540" s="96"/>
      <c r="EC540" s="96"/>
      <c r="ED540" s="96"/>
      <c r="EE540" s="96"/>
      <c r="EF540" s="96"/>
      <c r="EG540" s="96"/>
      <c r="EH540" s="96"/>
      <c r="EI540" s="96"/>
      <c r="EJ540" s="96"/>
      <c r="EK540" s="96"/>
      <c r="EL540" s="96"/>
      <c r="EM540" s="96"/>
      <c r="EN540" s="96"/>
      <c r="EO540" s="96"/>
      <c r="EP540" s="96"/>
      <c r="EQ540" s="96"/>
      <c r="ER540" s="96"/>
      <c r="ES540" s="96"/>
      <c r="ET540" s="96"/>
      <c r="EU540" s="96"/>
      <c r="EV540" s="96"/>
      <c r="EW540" s="96"/>
      <c r="EX540" s="96"/>
      <c r="EY540" s="96"/>
      <c r="EZ540" s="96"/>
      <c r="FA540" s="96"/>
      <c r="FB540" s="96"/>
      <c r="FC540" s="96"/>
      <c r="FD540" s="96"/>
      <c r="FE540" s="96"/>
      <c r="FF540" s="96"/>
      <c r="FG540" s="96"/>
      <c r="FH540" s="96"/>
      <c r="FI540" s="96"/>
      <c r="FJ540" s="96"/>
      <c r="FK540" s="96"/>
      <c r="FL540" s="96"/>
      <c r="FM540" s="96"/>
      <c r="FN540" s="96"/>
      <c r="FO540" s="96"/>
      <c r="FP540" s="96"/>
      <c r="FQ540" s="96"/>
      <c r="FR540" s="96"/>
      <c r="FS540" s="96"/>
      <c r="FT540" s="96"/>
      <c r="FU540" s="96"/>
      <c r="FV540" s="96"/>
      <c r="FW540" s="96"/>
      <c r="FX540" s="96"/>
      <c r="FY540" s="96"/>
      <c r="FZ540" s="96"/>
      <c r="GA540" s="96"/>
      <c r="GB540" s="96"/>
      <c r="GC540" s="96"/>
      <c r="GD540" s="96"/>
      <c r="GE540" s="96"/>
      <c r="GF540" s="96"/>
      <c r="GG540" s="96"/>
      <c r="GH540" s="96"/>
      <c r="GI540" s="96"/>
      <c r="GJ540" s="96"/>
      <c r="GK540" s="96"/>
      <c r="GL540" s="96"/>
      <c r="GM540" s="96"/>
      <c r="GN540" s="96"/>
      <c r="GO540" s="96"/>
      <c r="GP540" s="96"/>
      <c r="GQ540" s="96"/>
      <c r="GR540" s="96"/>
      <c r="GS540" s="96"/>
      <c r="GT540" s="96"/>
      <c r="GU540" s="96"/>
      <c r="GV540" s="96"/>
      <c r="GW540" s="96"/>
      <c r="GX540" s="96"/>
      <c r="GY540" s="96"/>
      <c r="GZ540" s="96"/>
      <c r="HA540" s="96"/>
      <c r="HB540" s="96"/>
      <c r="HC540" s="96"/>
      <c r="HD540" s="96"/>
      <c r="HE540" s="96"/>
      <c r="HF540" s="96"/>
      <c r="HG540" s="96"/>
      <c r="HH540" s="96"/>
      <c r="HI540" s="96"/>
      <c r="HJ540" s="96"/>
      <c r="HK540" s="96"/>
      <c r="HL540" s="96"/>
      <c r="HM540" s="96"/>
      <c r="HN540" s="96"/>
      <c r="HO540" s="96"/>
      <c r="HP540" s="96"/>
      <c r="HQ540" s="96"/>
      <c r="HR540" s="96"/>
      <c r="HS540" s="96"/>
      <c r="HT540" s="96"/>
      <c r="HU540" s="96"/>
      <c r="HV540" s="96"/>
      <c r="HW540" s="96"/>
      <c r="HX540" s="96"/>
      <c r="HY540" s="96"/>
      <c r="HZ540" s="96"/>
      <c r="IA540" s="96"/>
      <c r="IB540" s="96"/>
      <c r="IC540" s="96"/>
      <c r="ID540" s="96"/>
      <c r="IE540" s="96"/>
      <c r="IF540" s="96"/>
      <c r="IG540" s="96"/>
      <c r="IH540" s="96"/>
      <c r="II540" s="96"/>
      <c r="IJ540" s="96"/>
      <c r="IK540" s="96"/>
      <c r="IL540" s="96"/>
      <c r="IM540" s="96"/>
      <c r="IN540" s="96"/>
      <c r="IO540" s="96"/>
      <c r="IP540" s="96"/>
      <c r="IQ540" s="96"/>
      <c r="IR540" s="96"/>
      <c r="IS540" s="96"/>
      <c r="IT540" s="96"/>
      <c r="IU540" s="96"/>
      <c r="IV540" s="96"/>
      <c r="IW540" s="96"/>
    </row>
    <row r="541" spans="1:257" s="195" customFormat="1" hidden="1">
      <c r="A541" s="96"/>
      <c r="B541" s="96"/>
      <c r="C541" s="96"/>
      <c r="D541" s="96"/>
      <c r="E541" s="96"/>
      <c r="F541" s="96"/>
      <c r="G541" s="96"/>
      <c r="H541" s="96"/>
      <c r="I541" s="96"/>
      <c r="J541" s="96"/>
      <c r="K541" s="96"/>
      <c r="L541" s="96"/>
      <c r="M541" s="96"/>
      <c r="N541" s="96"/>
      <c r="O541" s="96"/>
      <c r="P541" s="96"/>
      <c r="BD541" s="96"/>
      <c r="BE541" s="96"/>
      <c r="BF541" s="96"/>
      <c r="BG541" s="96"/>
      <c r="BH541" s="96"/>
      <c r="BI541" s="96"/>
      <c r="BJ541" s="96"/>
      <c r="BK541" s="96"/>
      <c r="BL541" s="96"/>
      <c r="BM541" s="96"/>
      <c r="BN541" s="96"/>
      <c r="BO541" s="96"/>
      <c r="BP541" s="96"/>
      <c r="BQ541" s="96"/>
      <c r="BR541" s="96"/>
      <c r="BS541" s="96"/>
      <c r="BT541" s="96"/>
      <c r="BU541" s="96"/>
      <c r="BV541" s="96"/>
      <c r="BW541" s="96"/>
      <c r="BX541" s="96"/>
      <c r="BY541" s="96"/>
      <c r="BZ541" s="96"/>
      <c r="CA541" s="96"/>
      <c r="CB541" s="96"/>
      <c r="CC541" s="96"/>
      <c r="CD541" s="96"/>
      <c r="CE541" s="96"/>
      <c r="CF541" s="96"/>
      <c r="CG541" s="96"/>
      <c r="CH541" s="96"/>
      <c r="CI541" s="96"/>
      <c r="CJ541" s="96"/>
      <c r="CK541" s="96"/>
      <c r="CL541" s="96"/>
      <c r="CM541" s="96"/>
      <c r="CN541" s="96"/>
      <c r="CO541" s="96"/>
      <c r="CP541" s="96"/>
      <c r="CQ541" s="96"/>
      <c r="CR541" s="96"/>
      <c r="CS541" s="96"/>
      <c r="CT541" s="96"/>
      <c r="CU541" s="96"/>
      <c r="CV541" s="96"/>
      <c r="CW541" s="96"/>
      <c r="CX541" s="96"/>
      <c r="CY541" s="96"/>
      <c r="CZ541" s="96"/>
      <c r="DA541" s="96"/>
      <c r="DB541" s="96"/>
      <c r="DC541" s="96"/>
      <c r="DD541" s="96"/>
      <c r="DE541" s="96"/>
      <c r="DF541" s="96"/>
      <c r="DG541" s="96"/>
      <c r="DH541" s="96"/>
      <c r="DI541" s="96"/>
      <c r="DJ541" s="96"/>
      <c r="DK541" s="96"/>
      <c r="DL541" s="96"/>
      <c r="DM541" s="96"/>
      <c r="DN541" s="96"/>
      <c r="DO541" s="96"/>
      <c r="DP541" s="96"/>
      <c r="DQ541" s="96"/>
      <c r="DR541" s="96"/>
      <c r="DS541" s="96"/>
      <c r="DT541" s="96"/>
      <c r="DU541" s="96"/>
      <c r="DV541" s="96"/>
      <c r="DW541" s="96"/>
      <c r="DX541" s="96"/>
      <c r="DY541" s="96"/>
      <c r="DZ541" s="96"/>
      <c r="EA541" s="96"/>
      <c r="EB541" s="96"/>
      <c r="EC541" s="96"/>
      <c r="ED541" s="96"/>
      <c r="EE541" s="96"/>
      <c r="EF541" s="96"/>
      <c r="EG541" s="96"/>
      <c r="EH541" s="96"/>
      <c r="EI541" s="96"/>
      <c r="EJ541" s="96"/>
      <c r="EK541" s="96"/>
      <c r="EL541" s="96"/>
      <c r="EM541" s="96"/>
      <c r="EN541" s="96"/>
      <c r="EO541" s="96"/>
      <c r="EP541" s="96"/>
      <c r="EQ541" s="96"/>
      <c r="ER541" s="96"/>
      <c r="ES541" s="96"/>
      <c r="ET541" s="96"/>
      <c r="EU541" s="96"/>
      <c r="EV541" s="96"/>
      <c r="EW541" s="96"/>
      <c r="EX541" s="96"/>
      <c r="EY541" s="96"/>
      <c r="EZ541" s="96"/>
      <c r="FA541" s="96"/>
      <c r="FB541" s="96"/>
      <c r="FC541" s="96"/>
      <c r="FD541" s="96"/>
      <c r="FE541" s="96"/>
      <c r="FF541" s="96"/>
      <c r="FG541" s="96"/>
      <c r="FH541" s="96"/>
      <c r="FI541" s="96"/>
      <c r="FJ541" s="96"/>
      <c r="FK541" s="96"/>
      <c r="FL541" s="96"/>
      <c r="FM541" s="96"/>
      <c r="FN541" s="96"/>
      <c r="FO541" s="96"/>
      <c r="FP541" s="96"/>
      <c r="FQ541" s="96"/>
      <c r="FR541" s="96"/>
      <c r="FS541" s="96"/>
      <c r="FT541" s="96"/>
      <c r="FU541" s="96"/>
      <c r="FV541" s="96"/>
      <c r="FW541" s="96"/>
      <c r="FX541" s="96"/>
      <c r="FY541" s="96"/>
      <c r="FZ541" s="96"/>
      <c r="GA541" s="96"/>
      <c r="GB541" s="96"/>
      <c r="GC541" s="96"/>
      <c r="GD541" s="96"/>
      <c r="GE541" s="96"/>
      <c r="GF541" s="96"/>
      <c r="GG541" s="96"/>
      <c r="GH541" s="96"/>
      <c r="GI541" s="96"/>
      <c r="GJ541" s="96"/>
      <c r="GK541" s="96"/>
      <c r="GL541" s="96"/>
      <c r="GM541" s="96"/>
      <c r="GN541" s="96"/>
      <c r="GO541" s="96"/>
      <c r="GP541" s="96"/>
      <c r="GQ541" s="96"/>
      <c r="GR541" s="96"/>
      <c r="GS541" s="96"/>
      <c r="GT541" s="96"/>
      <c r="GU541" s="96"/>
      <c r="GV541" s="96"/>
      <c r="GW541" s="96"/>
      <c r="GX541" s="96"/>
      <c r="GY541" s="96"/>
      <c r="GZ541" s="96"/>
      <c r="HA541" s="96"/>
      <c r="HB541" s="96"/>
      <c r="HC541" s="96"/>
      <c r="HD541" s="96"/>
      <c r="HE541" s="96"/>
      <c r="HF541" s="96"/>
      <c r="HG541" s="96"/>
      <c r="HH541" s="96"/>
      <c r="HI541" s="96"/>
      <c r="HJ541" s="96"/>
      <c r="HK541" s="96"/>
      <c r="HL541" s="96"/>
      <c r="HM541" s="96"/>
      <c r="HN541" s="96"/>
      <c r="HO541" s="96"/>
      <c r="HP541" s="96"/>
      <c r="HQ541" s="96"/>
      <c r="HR541" s="96"/>
      <c r="HS541" s="96"/>
      <c r="HT541" s="96"/>
      <c r="HU541" s="96"/>
      <c r="HV541" s="96"/>
      <c r="HW541" s="96"/>
      <c r="HX541" s="96"/>
      <c r="HY541" s="96"/>
      <c r="HZ541" s="96"/>
      <c r="IA541" s="96"/>
      <c r="IB541" s="96"/>
      <c r="IC541" s="96"/>
      <c r="ID541" s="96"/>
      <c r="IE541" s="96"/>
      <c r="IF541" s="96"/>
      <c r="IG541" s="96"/>
      <c r="IH541" s="96"/>
      <c r="II541" s="96"/>
      <c r="IJ541" s="96"/>
      <c r="IK541" s="96"/>
      <c r="IL541" s="96"/>
      <c r="IM541" s="96"/>
      <c r="IN541" s="96"/>
      <c r="IO541" s="96"/>
      <c r="IP541" s="96"/>
      <c r="IQ541" s="96"/>
      <c r="IR541" s="96"/>
      <c r="IS541" s="96"/>
      <c r="IT541" s="96"/>
      <c r="IU541" s="96"/>
      <c r="IV541" s="96"/>
      <c r="IW541" s="96"/>
    </row>
    <row r="542" spans="1:257" s="195" customFormat="1" hidden="1">
      <c r="A542" s="96"/>
      <c r="B542" s="96"/>
      <c r="C542" s="96"/>
      <c r="D542" s="96"/>
      <c r="E542" s="96"/>
      <c r="F542" s="96"/>
      <c r="G542" s="96"/>
      <c r="H542" s="96"/>
      <c r="I542" s="96"/>
      <c r="J542" s="96"/>
      <c r="K542" s="96"/>
      <c r="L542" s="96"/>
      <c r="M542" s="96"/>
      <c r="N542" s="96"/>
      <c r="O542" s="96"/>
      <c r="P542" s="96"/>
      <c r="BD542" s="96"/>
      <c r="BE542" s="96"/>
      <c r="BF542" s="96"/>
      <c r="BG542" s="96"/>
      <c r="BH542" s="96"/>
      <c r="BI542" s="96"/>
      <c r="BJ542" s="96"/>
      <c r="BK542" s="96"/>
      <c r="BL542" s="96"/>
      <c r="BM542" s="96"/>
      <c r="BN542" s="96"/>
      <c r="BO542" s="96"/>
      <c r="BP542" s="96"/>
      <c r="BQ542" s="96"/>
      <c r="BR542" s="96"/>
      <c r="BS542" s="96"/>
      <c r="BT542" s="96"/>
      <c r="BU542" s="96"/>
      <c r="BV542" s="96"/>
      <c r="BW542" s="96"/>
      <c r="BX542" s="96"/>
      <c r="BY542" s="96"/>
      <c r="BZ542" s="96"/>
      <c r="CA542" s="96"/>
      <c r="CB542" s="96"/>
      <c r="CC542" s="96"/>
      <c r="CD542" s="96"/>
      <c r="CE542" s="96"/>
      <c r="CF542" s="96"/>
      <c r="CG542" s="96"/>
      <c r="CH542" s="96"/>
      <c r="CI542" s="96"/>
      <c r="CJ542" s="96"/>
      <c r="CK542" s="96"/>
      <c r="CL542" s="96"/>
      <c r="CM542" s="96"/>
      <c r="CN542" s="96"/>
      <c r="CO542" s="96"/>
      <c r="CP542" s="96"/>
      <c r="CQ542" s="96"/>
      <c r="CR542" s="96"/>
      <c r="CS542" s="96"/>
      <c r="CT542" s="96"/>
      <c r="CU542" s="96"/>
      <c r="CV542" s="96"/>
      <c r="CW542" s="96"/>
      <c r="CX542" s="96"/>
      <c r="CY542" s="96"/>
      <c r="CZ542" s="96"/>
      <c r="DA542" s="96"/>
      <c r="DB542" s="96"/>
      <c r="DC542" s="96"/>
      <c r="DD542" s="96"/>
      <c r="DE542" s="96"/>
      <c r="DF542" s="96"/>
      <c r="DG542" s="96"/>
      <c r="DH542" s="96"/>
      <c r="DI542" s="96"/>
      <c r="DJ542" s="96"/>
      <c r="DK542" s="96"/>
      <c r="DL542" s="96"/>
      <c r="DM542" s="96"/>
      <c r="DN542" s="96"/>
      <c r="DO542" s="96"/>
      <c r="DP542" s="96"/>
      <c r="DQ542" s="96"/>
      <c r="DR542" s="96"/>
      <c r="DS542" s="96"/>
      <c r="DT542" s="96"/>
      <c r="DU542" s="96"/>
      <c r="DV542" s="96"/>
      <c r="DW542" s="96"/>
      <c r="DX542" s="96"/>
      <c r="DY542" s="96"/>
      <c r="DZ542" s="96"/>
      <c r="EA542" s="96"/>
      <c r="EB542" s="96"/>
      <c r="EC542" s="96"/>
      <c r="ED542" s="96"/>
      <c r="EE542" s="96"/>
      <c r="EF542" s="96"/>
      <c r="EG542" s="96"/>
      <c r="EH542" s="96"/>
      <c r="EI542" s="96"/>
      <c r="EJ542" s="96"/>
      <c r="EK542" s="96"/>
      <c r="EL542" s="96"/>
      <c r="EM542" s="96"/>
      <c r="EN542" s="96"/>
      <c r="EO542" s="96"/>
      <c r="EP542" s="96"/>
      <c r="EQ542" s="96"/>
      <c r="ER542" s="96"/>
      <c r="ES542" s="96"/>
      <c r="ET542" s="96"/>
      <c r="EU542" s="96"/>
      <c r="EV542" s="96"/>
      <c r="EW542" s="96"/>
      <c r="EX542" s="96"/>
      <c r="EY542" s="96"/>
      <c r="EZ542" s="96"/>
      <c r="FA542" s="96"/>
      <c r="FB542" s="96"/>
      <c r="FC542" s="96"/>
      <c r="FD542" s="96"/>
      <c r="FE542" s="96"/>
      <c r="FF542" s="96"/>
      <c r="FG542" s="96"/>
      <c r="FH542" s="96"/>
      <c r="FI542" s="96"/>
      <c r="FJ542" s="96"/>
      <c r="FK542" s="96"/>
      <c r="FL542" s="96"/>
      <c r="FM542" s="96"/>
      <c r="FN542" s="96"/>
      <c r="FO542" s="96"/>
      <c r="FP542" s="96"/>
      <c r="FQ542" s="96"/>
      <c r="FR542" s="96"/>
      <c r="FS542" s="96"/>
      <c r="FT542" s="96"/>
      <c r="FU542" s="96"/>
      <c r="FV542" s="96"/>
      <c r="FW542" s="96"/>
      <c r="FX542" s="96"/>
      <c r="FY542" s="96"/>
      <c r="FZ542" s="96"/>
      <c r="GA542" s="96"/>
      <c r="GB542" s="96"/>
      <c r="GC542" s="96"/>
      <c r="GD542" s="96"/>
      <c r="GE542" s="96"/>
      <c r="GF542" s="96"/>
      <c r="GG542" s="96"/>
      <c r="GH542" s="96"/>
      <c r="GI542" s="96"/>
      <c r="GJ542" s="96"/>
      <c r="GK542" s="96"/>
      <c r="GL542" s="96"/>
      <c r="GM542" s="96"/>
      <c r="GN542" s="96"/>
      <c r="GO542" s="96"/>
      <c r="GP542" s="96"/>
      <c r="GQ542" s="96"/>
      <c r="GR542" s="96"/>
      <c r="GS542" s="96"/>
      <c r="GT542" s="96"/>
      <c r="GU542" s="96"/>
      <c r="GV542" s="96"/>
      <c r="GW542" s="96"/>
      <c r="GX542" s="96"/>
      <c r="GY542" s="96"/>
      <c r="GZ542" s="96"/>
      <c r="HA542" s="96"/>
      <c r="HB542" s="96"/>
      <c r="HC542" s="96"/>
      <c r="HD542" s="96"/>
      <c r="HE542" s="96"/>
      <c r="HF542" s="96"/>
      <c r="HG542" s="96"/>
      <c r="HH542" s="96"/>
      <c r="HI542" s="96"/>
      <c r="HJ542" s="96"/>
      <c r="HK542" s="96"/>
      <c r="HL542" s="96"/>
      <c r="HM542" s="96"/>
      <c r="HN542" s="96"/>
      <c r="HO542" s="96"/>
      <c r="HP542" s="96"/>
      <c r="HQ542" s="96"/>
      <c r="HR542" s="96"/>
      <c r="HS542" s="96"/>
      <c r="HT542" s="96"/>
      <c r="HU542" s="96"/>
      <c r="HV542" s="96"/>
      <c r="HW542" s="96"/>
      <c r="HX542" s="96"/>
      <c r="HY542" s="96"/>
      <c r="HZ542" s="96"/>
      <c r="IA542" s="96"/>
      <c r="IB542" s="96"/>
      <c r="IC542" s="96"/>
      <c r="ID542" s="96"/>
      <c r="IE542" s="96"/>
      <c r="IF542" s="96"/>
      <c r="IG542" s="96"/>
      <c r="IH542" s="96"/>
      <c r="II542" s="96"/>
      <c r="IJ542" s="96"/>
      <c r="IK542" s="96"/>
      <c r="IL542" s="96"/>
      <c r="IM542" s="96"/>
      <c r="IN542" s="96"/>
      <c r="IO542" s="96"/>
      <c r="IP542" s="96"/>
      <c r="IQ542" s="96"/>
      <c r="IR542" s="96"/>
      <c r="IS542" s="96"/>
      <c r="IT542" s="96"/>
      <c r="IU542" s="96"/>
      <c r="IV542" s="96"/>
      <c r="IW542" s="96"/>
    </row>
    <row r="543" spans="1:257" s="195" customFormat="1" hidden="1">
      <c r="A543" s="96"/>
      <c r="B543" s="96"/>
      <c r="C543" s="96"/>
      <c r="D543" s="96"/>
      <c r="E543" s="96"/>
      <c r="F543" s="96"/>
      <c r="G543" s="96"/>
      <c r="H543" s="96"/>
      <c r="I543" s="96"/>
      <c r="J543" s="96"/>
      <c r="K543" s="96"/>
      <c r="L543" s="96"/>
      <c r="M543" s="96"/>
      <c r="N543" s="96"/>
      <c r="O543" s="96"/>
      <c r="P543" s="96"/>
      <c r="BD543" s="96"/>
      <c r="BE543" s="96"/>
      <c r="BF543" s="96"/>
      <c r="BG543" s="96"/>
      <c r="BH543" s="96"/>
      <c r="BI543" s="96"/>
      <c r="BJ543" s="96"/>
      <c r="BK543" s="96"/>
      <c r="BL543" s="96"/>
      <c r="BM543" s="96"/>
      <c r="BN543" s="96"/>
      <c r="BO543" s="96"/>
      <c r="BP543" s="96"/>
      <c r="BQ543" s="96"/>
      <c r="BR543" s="96"/>
      <c r="BS543" s="96"/>
      <c r="BT543" s="96"/>
      <c r="BU543" s="96"/>
      <c r="BV543" s="96"/>
      <c r="BW543" s="96"/>
      <c r="BX543" s="96"/>
      <c r="BY543" s="96"/>
      <c r="BZ543" s="96"/>
      <c r="CA543" s="96"/>
      <c r="CB543" s="96"/>
      <c r="CC543" s="96"/>
      <c r="CD543" s="96"/>
      <c r="CE543" s="96"/>
      <c r="CF543" s="96"/>
      <c r="CG543" s="96"/>
      <c r="CH543" s="96"/>
      <c r="CI543" s="96"/>
      <c r="CJ543" s="96"/>
      <c r="CK543" s="96"/>
      <c r="CL543" s="96"/>
      <c r="CM543" s="96"/>
      <c r="CN543" s="96"/>
      <c r="CO543" s="96"/>
      <c r="CP543" s="96"/>
      <c r="CQ543" s="96"/>
      <c r="CR543" s="96"/>
      <c r="CS543" s="96"/>
      <c r="CT543" s="96"/>
      <c r="CU543" s="96"/>
      <c r="CV543" s="96"/>
      <c r="CW543" s="96"/>
      <c r="CX543" s="96"/>
      <c r="CY543" s="96"/>
      <c r="CZ543" s="96"/>
      <c r="DA543" s="96"/>
      <c r="DB543" s="96"/>
      <c r="DC543" s="96"/>
      <c r="DD543" s="96"/>
      <c r="DE543" s="96"/>
      <c r="DF543" s="96"/>
      <c r="DG543" s="96"/>
      <c r="DH543" s="96"/>
      <c r="DI543" s="96"/>
      <c r="DJ543" s="96"/>
      <c r="DK543" s="96"/>
      <c r="DL543" s="96"/>
      <c r="DM543" s="96"/>
      <c r="DN543" s="96"/>
      <c r="DO543" s="96"/>
      <c r="DP543" s="96"/>
      <c r="DQ543" s="96"/>
      <c r="DR543" s="96"/>
      <c r="DS543" s="96"/>
      <c r="DT543" s="96"/>
      <c r="DU543" s="96"/>
      <c r="DV543" s="96"/>
      <c r="DW543" s="96"/>
      <c r="DX543" s="96"/>
      <c r="DY543" s="96"/>
      <c r="DZ543" s="96"/>
      <c r="EA543" s="96"/>
      <c r="EB543" s="96"/>
      <c r="EC543" s="96"/>
      <c r="ED543" s="96"/>
      <c r="EE543" s="96"/>
      <c r="EF543" s="96"/>
      <c r="EG543" s="96"/>
      <c r="EH543" s="96"/>
      <c r="EI543" s="96"/>
      <c r="EJ543" s="96"/>
      <c r="EK543" s="96"/>
      <c r="EL543" s="96"/>
      <c r="EM543" s="96"/>
      <c r="EN543" s="96"/>
      <c r="EO543" s="96"/>
      <c r="EP543" s="96"/>
      <c r="EQ543" s="96"/>
      <c r="ER543" s="96"/>
      <c r="ES543" s="96"/>
      <c r="ET543" s="96"/>
      <c r="EU543" s="96"/>
      <c r="EV543" s="96"/>
      <c r="EW543" s="96"/>
      <c r="EX543" s="96"/>
      <c r="EY543" s="96"/>
      <c r="EZ543" s="96"/>
      <c r="FA543" s="96"/>
      <c r="FB543" s="96"/>
      <c r="FC543" s="96"/>
      <c r="FD543" s="96"/>
      <c r="FE543" s="96"/>
      <c r="FF543" s="96"/>
      <c r="FG543" s="96"/>
      <c r="FH543" s="96"/>
      <c r="FI543" s="96"/>
      <c r="FJ543" s="96"/>
      <c r="FK543" s="96"/>
      <c r="FL543" s="96"/>
      <c r="FM543" s="96"/>
      <c r="FN543" s="96"/>
      <c r="FO543" s="96"/>
      <c r="FP543" s="96"/>
      <c r="FQ543" s="96"/>
      <c r="FR543" s="96"/>
      <c r="FS543" s="96"/>
      <c r="FT543" s="96"/>
      <c r="FU543" s="96"/>
      <c r="FV543" s="96"/>
      <c r="FW543" s="96"/>
      <c r="FX543" s="96"/>
      <c r="FY543" s="96"/>
      <c r="FZ543" s="96"/>
      <c r="GA543" s="96"/>
      <c r="GB543" s="96"/>
      <c r="GC543" s="96"/>
      <c r="GD543" s="96"/>
      <c r="GE543" s="96"/>
      <c r="GF543" s="96"/>
      <c r="GG543" s="96"/>
      <c r="GH543" s="96"/>
      <c r="GI543" s="96"/>
      <c r="GJ543" s="96"/>
      <c r="GK543" s="96"/>
      <c r="GL543" s="96"/>
      <c r="GM543" s="96"/>
      <c r="GN543" s="96"/>
      <c r="GO543" s="96"/>
      <c r="GP543" s="96"/>
      <c r="GQ543" s="96"/>
      <c r="GR543" s="96"/>
      <c r="GS543" s="96"/>
      <c r="GT543" s="96"/>
      <c r="GU543" s="96"/>
      <c r="GV543" s="96"/>
      <c r="GW543" s="96"/>
      <c r="GX543" s="96"/>
      <c r="GY543" s="96"/>
      <c r="GZ543" s="96"/>
      <c r="HA543" s="96"/>
      <c r="HB543" s="96"/>
      <c r="HC543" s="96"/>
      <c r="HD543" s="96"/>
      <c r="HE543" s="96"/>
      <c r="HF543" s="96"/>
      <c r="HG543" s="96"/>
      <c r="HH543" s="96"/>
      <c r="HI543" s="96"/>
      <c r="HJ543" s="96"/>
      <c r="HK543" s="96"/>
      <c r="HL543" s="96"/>
      <c r="HM543" s="96"/>
      <c r="HN543" s="96"/>
      <c r="HO543" s="96"/>
      <c r="HP543" s="96"/>
      <c r="HQ543" s="96"/>
      <c r="HR543" s="96"/>
      <c r="HS543" s="96"/>
      <c r="HT543" s="96"/>
      <c r="HU543" s="96"/>
      <c r="HV543" s="96"/>
      <c r="HW543" s="96"/>
      <c r="HX543" s="96"/>
      <c r="HY543" s="96"/>
      <c r="HZ543" s="96"/>
      <c r="IA543" s="96"/>
      <c r="IB543" s="96"/>
      <c r="IC543" s="96"/>
      <c r="ID543" s="96"/>
      <c r="IE543" s="96"/>
      <c r="IF543" s="96"/>
      <c r="IG543" s="96"/>
      <c r="IH543" s="96"/>
      <c r="II543" s="96"/>
      <c r="IJ543" s="96"/>
      <c r="IK543" s="96"/>
      <c r="IL543" s="96"/>
      <c r="IM543" s="96"/>
      <c r="IN543" s="96"/>
      <c r="IO543" s="96"/>
      <c r="IP543" s="96"/>
      <c r="IQ543" s="96"/>
      <c r="IR543" s="96"/>
      <c r="IS543" s="96"/>
      <c r="IT543" s="96"/>
      <c r="IU543" s="96"/>
      <c r="IV543" s="96"/>
      <c r="IW543" s="96"/>
    </row>
    <row r="544" spans="1:257" s="195" customFormat="1" hidden="1">
      <c r="A544" s="96"/>
      <c r="B544" s="96"/>
      <c r="C544" s="96"/>
      <c r="D544" s="96"/>
      <c r="E544" s="96"/>
      <c r="F544" s="96"/>
      <c r="G544" s="96"/>
      <c r="H544" s="96"/>
      <c r="I544" s="96"/>
      <c r="J544" s="96"/>
      <c r="K544" s="96"/>
      <c r="L544" s="96"/>
      <c r="M544" s="96"/>
      <c r="N544" s="96"/>
      <c r="O544" s="96"/>
      <c r="P544" s="96"/>
      <c r="BD544" s="96"/>
      <c r="BE544" s="96"/>
      <c r="BF544" s="96"/>
      <c r="BG544" s="96"/>
      <c r="BH544" s="96"/>
      <c r="BI544" s="96"/>
      <c r="BJ544" s="96"/>
      <c r="BK544" s="96"/>
      <c r="BL544" s="96"/>
      <c r="BM544" s="96"/>
      <c r="BN544" s="96"/>
      <c r="BO544" s="96"/>
      <c r="BP544" s="96"/>
      <c r="BQ544" s="96"/>
      <c r="BR544" s="96"/>
      <c r="BS544" s="96"/>
      <c r="BT544" s="96"/>
      <c r="BU544" s="96"/>
      <c r="BV544" s="96"/>
      <c r="BW544" s="96"/>
      <c r="BX544" s="96"/>
      <c r="BY544" s="96"/>
      <c r="BZ544" s="96"/>
      <c r="CA544" s="96"/>
      <c r="CB544" s="96"/>
      <c r="CC544" s="96"/>
      <c r="CD544" s="96"/>
      <c r="CE544" s="96"/>
      <c r="CF544" s="96"/>
      <c r="CG544" s="96"/>
      <c r="CH544" s="96"/>
      <c r="CI544" s="96"/>
      <c r="CJ544" s="96"/>
      <c r="CK544" s="96"/>
      <c r="CL544" s="96"/>
      <c r="CM544" s="96"/>
      <c r="CN544" s="96"/>
      <c r="CO544" s="96"/>
      <c r="CP544" s="96"/>
      <c r="CQ544" s="96"/>
      <c r="CR544" s="96"/>
      <c r="CS544" s="96"/>
      <c r="CT544" s="96"/>
      <c r="CU544" s="96"/>
      <c r="CV544" s="96"/>
      <c r="CW544" s="96"/>
      <c r="CX544" s="96"/>
      <c r="CY544" s="96"/>
      <c r="CZ544" s="96"/>
      <c r="DA544" s="96"/>
      <c r="DB544" s="96"/>
      <c r="DC544" s="96"/>
      <c r="DD544" s="96"/>
      <c r="DE544" s="96"/>
      <c r="DF544" s="96"/>
      <c r="DG544" s="96"/>
      <c r="DH544" s="96"/>
      <c r="DI544" s="96"/>
      <c r="DJ544" s="96"/>
      <c r="DK544" s="96"/>
      <c r="DL544" s="96"/>
      <c r="DM544" s="96"/>
      <c r="DN544" s="96"/>
      <c r="DO544" s="96"/>
      <c r="DP544" s="96"/>
      <c r="DQ544" s="96"/>
      <c r="DR544" s="96"/>
      <c r="DS544" s="96"/>
      <c r="DT544" s="96"/>
      <c r="DU544" s="96"/>
      <c r="DV544" s="96"/>
      <c r="DW544" s="96"/>
      <c r="DX544" s="96"/>
      <c r="DY544" s="96"/>
      <c r="DZ544" s="96"/>
      <c r="EA544" s="96"/>
      <c r="EB544" s="96"/>
      <c r="EC544" s="96"/>
      <c r="ED544" s="96"/>
      <c r="EE544" s="96"/>
      <c r="EF544" s="96"/>
      <c r="EG544" s="96"/>
      <c r="EH544" s="96"/>
      <c r="EI544" s="96"/>
      <c r="EJ544" s="96"/>
      <c r="EK544" s="96"/>
      <c r="EL544" s="96"/>
      <c r="EM544" s="96"/>
      <c r="EN544" s="96"/>
      <c r="EO544" s="96"/>
      <c r="EP544" s="96"/>
      <c r="EQ544" s="96"/>
      <c r="ER544" s="96"/>
      <c r="ES544" s="96"/>
      <c r="ET544" s="96"/>
      <c r="EU544" s="96"/>
      <c r="EV544" s="96"/>
      <c r="EW544" s="96"/>
      <c r="EX544" s="96"/>
      <c r="EY544" s="96"/>
      <c r="EZ544" s="96"/>
      <c r="FA544" s="96"/>
      <c r="FB544" s="96"/>
      <c r="FC544" s="96"/>
      <c r="FD544" s="96"/>
      <c r="FE544" s="96"/>
      <c r="FF544" s="96"/>
      <c r="FG544" s="96"/>
      <c r="FH544" s="96"/>
      <c r="FI544" s="96"/>
      <c r="FJ544" s="96"/>
      <c r="FK544" s="96"/>
      <c r="FL544" s="96"/>
      <c r="FM544" s="96"/>
      <c r="FN544" s="96"/>
      <c r="FO544" s="96"/>
      <c r="FP544" s="96"/>
      <c r="FQ544" s="96"/>
      <c r="FR544" s="96"/>
      <c r="FS544" s="96"/>
      <c r="FT544" s="96"/>
      <c r="FU544" s="96"/>
      <c r="FV544" s="96"/>
      <c r="FW544" s="96"/>
      <c r="FX544" s="96"/>
      <c r="FY544" s="96"/>
      <c r="FZ544" s="96"/>
      <c r="GA544" s="96"/>
      <c r="GB544" s="96"/>
      <c r="GC544" s="96"/>
      <c r="GD544" s="96"/>
      <c r="GE544" s="96"/>
      <c r="GF544" s="96"/>
      <c r="GG544" s="96"/>
      <c r="GH544" s="96"/>
      <c r="GI544" s="96"/>
      <c r="GJ544" s="96"/>
      <c r="GK544" s="96"/>
      <c r="GL544" s="96"/>
      <c r="GM544" s="96"/>
      <c r="GN544" s="96"/>
      <c r="GO544" s="96"/>
      <c r="GP544" s="96"/>
      <c r="GQ544" s="96"/>
      <c r="GR544" s="96"/>
      <c r="GS544" s="96"/>
      <c r="GT544" s="96"/>
      <c r="GU544" s="96"/>
      <c r="GV544" s="96"/>
      <c r="GW544" s="96"/>
      <c r="GX544" s="96"/>
      <c r="GY544" s="96"/>
      <c r="GZ544" s="96"/>
      <c r="HA544" s="96"/>
      <c r="HB544" s="96"/>
      <c r="HC544" s="96"/>
      <c r="HD544" s="96"/>
      <c r="HE544" s="96"/>
      <c r="HF544" s="96"/>
      <c r="HG544" s="96"/>
      <c r="HH544" s="96"/>
      <c r="HI544" s="96"/>
      <c r="HJ544" s="96"/>
      <c r="HK544" s="96"/>
      <c r="HL544" s="96"/>
      <c r="HM544" s="96"/>
      <c r="HN544" s="96"/>
      <c r="HO544" s="96"/>
      <c r="HP544" s="96"/>
      <c r="HQ544" s="96"/>
      <c r="HR544" s="96"/>
      <c r="HS544" s="96"/>
      <c r="HT544" s="96"/>
      <c r="HU544" s="96"/>
      <c r="HV544" s="96"/>
      <c r="HW544" s="96"/>
      <c r="HX544" s="96"/>
      <c r="HY544" s="96"/>
      <c r="HZ544" s="96"/>
      <c r="IA544" s="96"/>
      <c r="IB544" s="96"/>
      <c r="IC544" s="96"/>
      <c r="ID544" s="96"/>
      <c r="IE544" s="96"/>
      <c r="IF544" s="96"/>
      <c r="IG544" s="96"/>
      <c r="IH544" s="96"/>
      <c r="II544" s="96"/>
      <c r="IJ544" s="96"/>
      <c r="IK544" s="96"/>
      <c r="IL544" s="96"/>
      <c r="IM544" s="96"/>
      <c r="IN544" s="96"/>
      <c r="IO544" s="96"/>
      <c r="IP544" s="96"/>
      <c r="IQ544" s="96"/>
      <c r="IR544" s="96"/>
      <c r="IS544" s="96"/>
      <c r="IT544" s="96"/>
      <c r="IU544" s="96"/>
      <c r="IV544" s="96"/>
      <c r="IW544" s="96"/>
    </row>
    <row r="545" spans="1:257" s="195" customFormat="1" hidden="1">
      <c r="A545" s="96"/>
      <c r="B545" s="96"/>
      <c r="C545" s="96"/>
      <c r="D545" s="96"/>
      <c r="E545" s="96"/>
      <c r="F545" s="96"/>
      <c r="G545" s="96"/>
      <c r="H545" s="96"/>
      <c r="I545" s="96"/>
      <c r="J545" s="96"/>
      <c r="K545" s="96"/>
      <c r="L545" s="96"/>
      <c r="M545" s="96"/>
      <c r="N545" s="96"/>
      <c r="O545" s="96"/>
      <c r="P545" s="96"/>
      <c r="BD545" s="96"/>
      <c r="BE545" s="96"/>
      <c r="BF545" s="96"/>
      <c r="BG545" s="96"/>
      <c r="BH545" s="96"/>
      <c r="BI545" s="96"/>
      <c r="BJ545" s="96"/>
      <c r="BK545" s="96"/>
      <c r="BL545" s="96"/>
      <c r="BM545" s="96"/>
      <c r="BN545" s="96"/>
      <c r="BO545" s="96"/>
      <c r="BP545" s="96"/>
      <c r="BQ545" s="96"/>
      <c r="BR545" s="96"/>
      <c r="BS545" s="96"/>
      <c r="BT545" s="96"/>
      <c r="BU545" s="96"/>
      <c r="BV545" s="96"/>
      <c r="BW545" s="96"/>
      <c r="BX545" s="96"/>
      <c r="BY545" s="96"/>
      <c r="BZ545" s="96"/>
      <c r="CA545" s="96"/>
      <c r="CB545" s="96"/>
      <c r="CC545" s="96"/>
      <c r="CD545" s="96"/>
      <c r="CE545" s="96"/>
      <c r="CF545" s="96"/>
      <c r="CG545" s="96"/>
      <c r="CH545" s="96"/>
      <c r="CI545" s="96"/>
      <c r="CJ545" s="96"/>
      <c r="CK545" s="96"/>
      <c r="CL545" s="96"/>
      <c r="CM545" s="96"/>
      <c r="CN545" s="96"/>
      <c r="CO545" s="96"/>
      <c r="CP545" s="96"/>
      <c r="CQ545" s="96"/>
      <c r="CR545" s="96"/>
      <c r="CS545" s="96"/>
      <c r="CT545" s="96"/>
      <c r="CU545" s="96"/>
      <c r="CV545" s="96"/>
      <c r="CW545" s="96"/>
      <c r="CX545" s="96"/>
      <c r="CY545" s="96"/>
      <c r="CZ545" s="96"/>
      <c r="DA545" s="96"/>
      <c r="DB545" s="96"/>
      <c r="DC545" s="96"/>
      <c r="DD545" s="96"/>
      <c r="DE545" s="96"/>
      <c r="DF545" s="96"/>
      <c r="DG545" s="96"/>
      <c r="DH545" s="96"/>
      <c r="DI545" s="96"/>
      <c r="DJ545" s="96"/>
      <c r="DK545" s="96"/>
      <c r="DL545" s="96"/>
      <c r="DM545" s="96"/>
      <c r="DN545" s="96"/>
      <c r="DO545" s="96"/>
      <c r="DP545" s="96"/>
      <c r="DQ545" s="96"/>
      <c r="DR545" s="96"/>
      <c r="DS545" s="96"/>
      <c r="DT545" s="96"/>
      <c r="DU545" s="96"/>
      <c r="DV545" s="96"/>
      <c r="DW545" s="96"/>
      <c r="DX545" s="96"/>
      <c r="DY545" s="96"/>
      <c r="DZ545" s="96"/>
      <c r="EA545" s="96"/>
      <c r="EB545" s="96"/>
      <c r="EC545" s="96"/>
      <c r="ED545" s="96"/>
      <c r="EE545" s="96"/>
      <c r="EF545" s="96"/>
      <c r="EG545" s="96"/>
      <c r="EH545" s="96"/>
      <c r="EI545" s="96"/>
      <c r="EJ545" s="96"/>
      <c r="EK545" s="96"/>
      <c r="EL545" s="96"/>
      <c r="EM545" s="96"/>
      <c r="EN545" s="96"/>
      <c r="EO545" s="96"/>
      <c r="EP545" s="96"/>
      <c r="EQ545" s="96"/>
      <c r="ER545" s="96"/>
      <c r="ES545" s="96"/>
      <c r="ET545" s="96"/>
      <c r="EU545" s="96"/>
      <c r="EV545" s="96"/>
      <c r="EW545" s="96"/>
      <c r="EX545" s="96"/>
      <c r="EY545" s="96"/>
      <c r="EZ545" s="96"/>
      <c r="FA545" s="96"/>
      <c r="FB545" s="96"/>
      <c r="FC545" s="96"/>
      <c r="FD545" s="96"/>
      <c r="FE545" s="96"/>
      <c r="FF545" s="96"/>
      <c r="FG545" s="96"/>
      <c r="FH545" s="96"/>
      <c r="FI545" s="96"/>
      <c r="FJ545" s="96"/>
      <c r="FK545" s="96"/>
      <c r="FL545" s="96"/>
      <c r="FM545" s="96"/>
      <c r="FN545" s="96"/>
      <c r="FO545" s="96"/>
      <c r="FP545" s="96"/>
      <c r="FQ545" s="96"/>
      <c r="FR545" s="96"/>
      <c r="FS545" s="96"/>
      <c r="FT545" s="96"/>
      <c r="FU545" s="96"/>
      <c r="FV545" s="96"/>
      <c r="FW545" s="96"/>
      <c r="FX545" s="96"/>
      <c r="FY545" s="96"/>
      <c r="FZ545" s="96"/>
      <c r="GA545" s="96"/>
      <c r="GB545" s="96"/>
      <c r="GC545" s="96"/>
      <c r="GD545" s="96"/>
      <c r="GE545" s="96"/>
      <c r="GF545" s="96"/>
      <c r="GG545" s="96"/>
      <c r="GH545" s="96"/>
      <c r="GI545" s="96"/>
      <c r="GJ545" s="96"/>
      <c r="GK545" s="96"/>
      <c r="GL545" s="96"/>
      <c r="GM545" s="96"/>
      <c r="GN545" s="96"/>
      <c r="GO545" s="96"/>
      <c r="GP545" s="96"/>
      <c r="GQ545" s="96"/>
      <c r="GR545" s="96"/>
      <c r="GS545" s="96"/>
      <c r="GT545" s="96"/>
      <c r="GU545" s="96"/>
      <c r="GV545" s="96"/>
      <c r="GW545" s="96"/>
      <c r="GX545" s="96"/>
      <c r="GY545" s="96"/>
      <c r="GZ545" s="96"/>
      <c r="HA545" s="96"/>
      <c r="HB545" s="96"/>
      <c r="HC545" s="96"/>
      <c r="HD545" s="96"/>
      <c r="HE545" s="96"/>
      <c r="HF545" s="96"/>
      <c r="HG545" s="96"/>
      <c r="HH545" s="96"/>
      <c r="HI545" s="96"/>
      <c r="HJ545" s="96"/>
      <c r="HK545" s="96"/>
      <c r="HL545" s="96"/>
      <c r="HM545" s="96"/>
      <c r="HN545" s="96"/>
      <c r="HO545" s="96"/>
      <c r="HP545" s="96"/>
      <c r="HQ545" s="96"/>
      <c r="HR545" s="96"/>
      <c r="HS545" s="96"/>
      <c r="HT545" s="96"/>
      <c r="HU545" s="96"/>
      <c r="HV545" s="96"/>
      <c r="HW545" s="96"/>
      <c r="HX545" s="96"/>
      <c r="HY545" s="96"/>
      <c r="HZ545" s="96"/>
      <c r="IA545" s="96"/>
      <c r="IB545" s="96"/>
      <c r="IC545" s="96"/>
      <c r="ID545" s="96"/>
      <c r="IE545" s="96"/>
      <c r="IF545" s="96"/>
      <c r="IG545" s="96"/>
      <c r="IH545" s="96"/>
      <c r="II545" s="96"/>
      <c r="IJ545" s="96"/>
      <c r="IK545" s="96"/>
      <c r="IL545" s="96"/>
      <c r="IM545" s="96"/>
      <c r="IN545" s="96"/>
      <c r="IO545" s="96"/>
      <c r="IP545" s="96"/>
      <c r="IQ545" s="96"/>
      <c r="IR545" s="96"/>
      <c r="IS545" s="96"/>
      <c r="IT545" s="96"/>
      <c r="IU545" s="96"/>
      <c r="IV545" s="96"/>
      <c r="IW545" s="96"/>
    </row>
    <row r="546" spans="1:257" s="195" customFormat="1" hidden="1">
      <c r="A546" s="96"/>
      <c r="B546" s="96"/>
      <c r="C546" s="96"/>
      <c r="D546" s="96"/>
      <c r="E546" s="96"/>
      <c r="F546" s="96"/>
      <c r="G546" s="96"/>
      <c r="H546" s="96"/>
      <c r="I546" s="96"/>
      <c r="J546" s="96"/>
      <c r="K546" s="96"/>
      <c r="L546" s="96"/>
      <c r="M546" s="96"/>
      <c r="N546" s="96"/>
      <c r="O546" s="96"/>
      <c r="P546" s="96"/>
      <c r="BD546" s="96"/>
      <c r="BE546" s="96"/>
      <c r="BF546" s="96"/>
      <c r="BG546" s="96"/>
      <c r="BH546" s="96"/>
      <c r="BI546" s="96"/>
      <c r="BJ546" s="96"/>
      <c r="BK546" s="96"/>
      <c r="BL546" s="96"/>
      <c r="BM546" s="96"/>
      <c r="BN546" s="96"/>
      <c r="BO546" s="96"/>
      <c r="BP546" s="96"/>
      <c r="BQ546" s="96"/>
      <c r="BR546" s="96"/>
      <c r="BS546" s="96"/>
      <c r="BT546" s="96"/>
      <c r="BU546" s="96"/>
      <c r="BV546" s="96"/>
      <c r="BW546" s="96"/>
      <c r="BX546" s="96"/>
      <c r="BY546" s="96"/>
      <c r="BZ546" s="96"/>
      <c r="CA546" s="96"/>
      <c r="CB546" s="96"/>
      <c r="CC546" s="96"/>
      <c r="CD546" s="96"/>
      <c r="CE546" s="96"/>
      <c r="CF546" s="96"/>
      <c r="CG546" s="96"/>
      <c r="CH546" s="96"/>
      <c r="CI546" s="96"/>
      <c r="CJ546" s="96"/>
      <c r="CK546" s="96"/>
      <c r="CL546" s="96"/>
      <c r="CM546" s="96"/>
      <c r="CN546" s="96"/>
      <c r="CO546" s="96"/>
      <c r="CP546" s="96"/>
      <c r="CQ546" s="96"/>
      <c r="CR546" s="96"/>
      <c r="CS546" s="96"/>
      <c r="CT546" s="96"/>
      <c r="CU546" s="96"/>
      <c r="CV546" s="96"/>
      <c r="CW546" s="96"/>
      <c r="CX546" s="96"/>
      <c r="CY546" s="96"/>
      <c r="CZ546" s="96"/>
      <c r="DA546" s="96"/>
      <c r="DB546" s="96"/>
      <c r="DC546" s="96"/>
      <c r="DD546" s="96"/>
      <c r="DE546" s="96"/>
      <c r="DF546" s="96"/>
      <c r="DG546" s="96"/>
      <c r="DH546" s="96"/>
      <c r="DI546" s="96"/>
      <c r="DJ546" s="96"/>
      <c r="DK546" s="96"/>
      <c r="DL546" s="96"/>
      <c r="DM546" s="96"/>
      <c r="DN546" s="96"/>
      <c r="DO546" s="96"/>
      <c r="DP546" s="96"/>
      <c r="DQ546" s="96"/>
      <c r="DR546" s="96"/>
      <c r="DS546" s="96"/>
      <c r="DT546" s="96"/>
      <c r="DU546" s="96"/>
      <c r="DV546" s="96"/>
      <c r="DW546" s="96"/>
      <c r="DX546" s="96"/>
      <c r="DY546" s="96"/>
      <c r="DZ546" s="96"/>
      <c r="EA546" s="96"/>
      <c r="EB546" s="96"/>
      <c r="EC546" s="96"/>
      <c r="ED546" s="96"/>
      <c r="EE546" s="96"/>
      <c r="EF546" s="96"/>
      <c r="EG546" s="96"/>
      <c r="EH546" s="96"/>
      <c r="EI546" s="96"/>
      <c r="EJ546" s="96"/>
      <c r="EK546" s="96"/>
      <c r="EL546" s="96"/>
      <c r="EM546" s="96"/>
      <c r="EN546" s="96"/>
      <c r="EO546" s="96"/>
      <c r="EP546" s="96"/>
      <c r="EQ546" s="96"/>
      <c r="ER546" s="96"/>
      <c r="ES546" s="96"/>
      <c r="ET546" s="96"/>
      <c r="EU546" s="96"/>
      <c r="EV546" s="96"/>
      <c r="EW546" s="96"/>
      <c r="EX546" s="96"/>
      <c r="EY546" s="96"/>
      <c r="EZ546" s="96"/>
      <c r="FA546" s="96"/>
      <c r="FB546" s="96"/>
      <c r="FC546" s="96"/>
      <c r="FD546" s="96"/>
      <c r="FE546" s="96"/>
      <c r="FF546" s="96"/>
      <c r="FG546" s="96"/>
      <c r="FH546" s="96"/>
      <c r="FI546" s="96"/>
      <c r="FJ546" s="96"/>
      <c r="FK546" s="96"/>
      <c r="FL546" s="96"/>
      <c r="FM546" s="96"/>
      <c r="FN546" s="96"/>
      <c r="FO546" s="96"/>
      <c r="FP546" s="96"/>
      <c r="FQ546" s="96"/>
      <c r="FR546" s="96"/>
      <c r="FS546" s="96"/>
      <c r="FT546" s="96"/>
      <c r="FU546" s="96"/>
      <c r="FV546" s="96"/>
      <c r="FW546" s="96"/>
      <c r="FX546" s="96"/>
      <c r="FY546" s="96"/>
      <c r="FZ546" s="96"/>
      <c r="GA546" s="96"/>
      <c r="GB546" s="96"/>
      <c r="GC546" s="96"/>
      <c r="GD546" s="96"/>
      <c r="GE546" s="96"/>
      <c r="GF546" s="96"/>
      <c r="GG546" s="96"/>
      <c r="GH546" s="96"/>
      <c r="GI546" s="96"/>
      <c r="GJ546" s="96"/>
      <c r="GK546" s="96"/>
      <c r="GL546" s="96"/>
      <c r="GM546" s="96"/>
      <c r="GN546" s="96"/>
      <c r="GO546" s="96"/>
      <c r="GP546" s="96"/>
      <c r="GQ546" s="96"/>
      <c r="GR546" s="96"/>
      <c r="GS546" s="96"/>
      <c r="GT546" s="96"/>
      <c r="GU546" s="96"/>
      <c r="GV546" s="96"/>
      <c r="GW546" s="96"/>
      <c r="GX546" s="96"/>
      <c r="GY546" s="96"/>
      <c r="GZ546" s="96"/>
      <c r="HA546" s="96"/>
      <c r="HB546" s="96"/>
      <c r="HC546" s="96"/>
      <c r="HD546" s="96"/>
      <c r="HE546" s="96"/>
      <c r="HF546" s="96"/>
      <c r="HG546" s="96"/>
      <c r="HH546" s="96"/>
      <c r="HI546" s="96"/>
      <c r="HJ546" s="96"/>
      <c r="HK546" s="96"/>
      <c r="HL546" s="96"/>
      <c r="HM546" s="96"/>
      <c r="HN546" s="96"/>
      <c r="HO546" s="96"/>
      <c r="HP546" s="96"/>
      <c r="HQ546" s="96"/>
      <c r="HR546" s="96"/>
      <c r="HS546" s="96"/>
      <c r="HT546" s="96"/>
      <c r="HU546" s="96"/>
      <c r="HV546" s="96"/>
      <c r="HW546" s="96"/>
      <c r="HX546" s="96"/>
      <c r="HY546" s="96"/>
      <c r="HZ546" s="96"/>
      <c r="IA546" s="96"/>
      <c r="IB546" s="96"/>
      <c r="IC546" s="96"/>
      <c r="ID546" s="96"/>
      <c r="IE546" s="96"/>
      <c r="IF546" s="96"/>
      <c r="IG546" s="96"/>
      <c r="IH546" s="96"/>
      <c r="II546" s="96"/>
      <c r="IJ546" s="96"/>
      <c r="IK546" s="96"/>
      <c r="IL546" s="96"/>
      <c r="IM546" s="96"/>
      <c r="IN546" s="96"/>
      <c r="IO546" s="96"/>
      <c r="IP546" s="96"/>
      <c r="IQ546" s="96"/>
      <c r="IR546" s="96"/>
      <c r="IS546" s="96"/>
      <c r="IT546" s="96"/>
      <c r="IU546" s="96"/>
      <c r="IV546" s="96"/>
      <c r="IW546" s="96"/>
    </row>
    <row r="547" spans="1:257" s="195" customFormat="1" hidden="1">
      <c r="A547" s="96"/>
      <c r="B547" s="96"/>
      <c r="C547" s="96"/>
      <c r="D547" s="96"/>
      <c r="E547" s="96"/>
      <c r="F547" s="96"/>
      <c r="G547" s="96"/>
      <c r="H547" s="96"/>
      <c r="I547" s="96"/>
      <c r="J547" s="96"/>
      <c r="K547" s="96"/>
      <c r="L547" s="96"/>
      <c r="M547" s="96"/>
      <c r="N547" s="96"/>
      <c r="O547" s="96"/>
      <c r="P547" s="96"/>
      <c r="BD547" s="96"/>
      <c r="BE547" s="96"/>
      <c r="BF547" s="96"/>
      <c r="BG547" s="96"/>
      <c r="BH547" s="96"/>
      <c r="BI547" s="96"/>
      <c r="BJ547" s="96"/>
      <c r="BK547" s="96"/>
      <c r="BL547" s="96"/>
      <c r="BM547" s="96"/>
      <c r="BN547" s="96"/>
      <c r="BO547" s="96"/>
      <c r="BP547" s="96"/>
      <c r="BQ547" s="96"/>
      <c r="BR547" s="96"/>
      <c r="BS547" s="96"/>
      <c r="BT547" s="96"/>
      <c r="BU547" s="96"/>
      <c r="BV547" s="96"/>
      <c r="BW547" s="96"/>
      <c r="BX547" s="96"/>
      <c r="BY547" s="96"/>
      <c r="BZ547" s="96"/>
      <c r="CA547" s="96"/>
      <c r="CB547" s="96"/>
      <c r="CC547" s="96"/>
      <c r="CD547" s="96"/>
      <c r="CE547" s="96"/>
      <c r="CF547" s="96"/>
      <c r="CG547" s="96"/>
      <c r="CH547" s="96"/>
      <c r="CI547" s="96"/>
      <c r="CJ547" s="96"/>
      <c r="CK547" s="96"/>
      <c r="CL547" s="96"/>
      <c r="CM547" s="96"/>
      <c r="CN547" s="96"/>
      <c r="CO547" s="96"/>
      <c r="CP547" s="96"/>
      <c r="CQ547" s="96"/>
      <c r="CR547" s="96"/>
      <c r="CS547" s="96"/>
      <c r="CT547" s="96"/>
      <c r="CU547" s="96"/>
      <c r="CV547" s="96"/>
      <c r="CW547" s="96"/>
      <c r="CX547" s="96"/>
      <c r="CY547" s="96"/>
      <c r="CZ547" s="96"/>
      <c r="DA547" s="96"/>
      <c r="DB547" s="96"/>
      <c r="DC547" s="96"/>
      <c r="DD547" s="96"/>
      <c r="DE547" s="96"/>
      <c r="DF547" s="96"/>
      <c r="DG547" s="96"/>
      <c r="DH547" s="96"/>
      <c r="DI547" s="96"/>
      <c r="DJ547" s="96"/>
      <c r="DK547" s="96"/>
      <c r="DL547" s="96"/>
      <c r="DM547" s="96"/>
      <c r="DN547" s="96"/>
      <c r="DO547" s="96"/>
      <c r="DP547" s="96"/>
      <c r="DQ547" s="96"/>
      <c r="DR547" s="96"/>
      <c r="DS547" s="96"/>
      <c r="DT547" s="96"/>
      <c r="DU547" s="96"/>
      <c r="DV547" s="96"/>
      <c r="DW547" s="96"/>
      <c r="DX547" s="96"/>
      <c r="DY547" s="96"/>
      <c r="DZ547" s="96"/>
      <c r="EA547" s="96"/>
      <c r="EB547" s="96"/>
      <c r="EC547" s="96"/>
      <c r="ED547" s="96"/>
      <c r="EE547" s="96"/>
      <c r="EF547" s="96"/>
      <c r="EG547" s="96"/>
      <c r="EH547" s="96"/>
      <c r="EI547" s="96"/>
      <c r="EJ547" s="96"/>
      <c r="EK547" s="96"/>
      <c r="EL547" s="96"/>
      <c r="EM547" s="96"/>
      <c r="EN547" s="96"/>
      <c r="EO547" s="96"/>
      <c r="EP547" s="96"/>
      <c r="EQ547" s="96"/>
      <c r="ER547" s="96"/>
      <c r="ES547" s="96"/>
      <c r="ET547" s="96"/>
      <c r="EU547" s="96"/>
      <c r="EV547" s="96"/>
      <c r="EW547" s="96"/>
      <c r="EX547" s="96"/>
      <c r="EY547" s="96"/>
      <c r="EZ547" s="96"/>
      <c r="FA547" s="96"/>
      <c r="FB547" s="96"/>
      <c r="FC547" s="96"/>
      <c r="FD547" s="96"/>
      <c r="FE547" s="96"/>
      <c r="FF547" s="96"/>
      <c r="FG547" s="96"/>
      <c r="FH547" s="96"/>
      <c r="FI547" s="96"/>
      <c r="FJ547" s="96"/>
      <c r="FK547" s="96"/>
      <c r="FL547" s="96"/>
      <c r="FM547" s="96"/>
      <c r="FN547" s="96"/>
      <c r="FO547" s="96"/>
      <c r="FP547" s="96"/>
      <c r="FQ547" s="96"/>
      <c r="FR547" s="96"/>
      <c r="FS547" s="96"/>
      <c r="FT547" s="96"/>
      <c r="FU547" s="96"/>
      <c r="FV547" s="96"/>
      <c r="FW547" s="96"/>
      <c r="FX547" s="96"/>
      <c r="FY547" s="96"/>
      <c r="FZ547" s="96"/>
      <c r="GA547" s="96"/>
      <c r="GB547" s="96"/>
      <c r="GC547" s="96"/>
      <c r="GD547" s="96"/>
      <c r="GE547" s="96"/>
      <c r="GF547" s="96"/>
      <c r="GG547" s="96"/>
      <c r="GH547" s="96"/>
      <c r="GI547" s="96"/>
      <c r="GJ547" s="96"/>
      <c r="GK547" s="96"/>
      <c r="GL547" s="96"/>
      <c r="GM547" s="96"/>
      <c r="GN547" s="96"/>
      <c r="GO547" s="96"/>
      <c r="GP547" s="96"/>
      <c r="GQ547" s="96"/>
      <c r="GR547" s="96"/>
      <c r="GS547" s="96"/>
      <c r="GT547" s="96"/>
      <c r="GU547" s="96"/>
      <c r="GV547" s="96"/>
      <c r="GW547" s="96"/>
      <c r="GX547" s="96"/>
      <c r="GY547" s="96"/>
      <c r="GZ547" s="96"/>
      <c r="HA547" s="96"/>
      <c r="HB547" s="96"/>
      <c r="HC547" s="96"/>
      <c r="HD547" s="96"/>
      <c r="HE547" s="96"/>
      <c r="HF547" s="96"/>
      <c r="HG547" s="96"/>
      <c r="HH547" s="96"/>
      <c r="HI547" s="96"/>
      <c r="HJ547" s="96"/>
      <c r="HK547" s="96"/>
      <c r="HL547" s="96"/>
      <c r="HM547" s="96"/>
      <c r="HN547" s="96"/>
      <c r="HO547" s="96"/>
      <c r="HP547" s="96"/>
      <c r="HQ547" s="96"/>
      <c r="HR547" s="96"/>
      <c r="HS547" s="96"/>
      <c r="HT547" s="96"/>
      <c r="HU547" s="96"/>
      <c r="HV547" s="96"/>
      <c r="HW547" s="96"/>
      <c r="HX547" s="96"/>
      <c r="HY547" s="96"/>
      <c r="HZ547" s="96"/>
      <c r="IA547" s="96"/>
      <c r="IB547" s="96"/>
      <c r="IC547" s="96"/>
      <c r="ID547" s="96"/>
      <c r="IE547" s="96"/>
      <c r="IF547" s="96"/>
      <c r="IG547" s="96"/>
      <c r="IH547" s="96"/>
      <c r="II547" s="96"/>
      <c r="IJ547" s="96"/>
      <c r="IK547" s="96"/>
      <c r="IL547" s="96"/>
      <c r="IM547" s="96"/>
      <c r="IN547" s="96"/>
      <c r="IO547" s="96"/>
      <c r="IP547" s="96"/>
      <c r="IQ547" s="96"/>
      <c r="IR547" s="96"/>
      <c r="IS547" s="96"/>
      <c r="IT547" s="96"/>
      <c r="IU547" s="96"/>
      <c r="IV547" s="96"/>
      <c r="IW547" s="96"/>
    </row>
    <row r="548" spans="1:257" s="195" customFormat="1" hidden="1">
      <c r="A548" s="96"/>
      <c r="B548" s="96"/>
      <c r="C548" s="96"/>
      <c r="D548" s="96"/>
      <c r="E548" s="96"/>
      <c r="F548" s="96"/>
      <c r="G548" s="96"/>
      <c r="H548" s="96"/>
      <c r="I548" s="96"/>
      <c r="J548" s="96"/>
      <c r="K548" s="96"/>
      <c r="L548" s="96"/>
      <c r="M548" s="96"/>
      <c r="N548" s="96"/>
      <c r="O548" s="96"/>
      <c r="P548" s="96"/>
      <c r="BD548" s="96"/>
      <c r="BE548" s="96"/>
      <c r="BF548" s="96"/>
      <c r="BG548" s="96"/>
      <c r="BH548" s="96"/>
      <c r="BI548" s="96"/>
      <c r="BJ548" s="96"/>
      <c r="BK548" s="96"/>
      <c r="BL548" s="96"/>
      <c r="BM548" s="96"/>
      <c r="BN548" s="96"/>
      <c r="BO548" s="96"/>
      <c r="BP548" s="96"/>
      <c r="BQ548" s="96"/>
      <c r="BR548" s="96"/>
      <c r="BS548" s="96"/>
      <c r="BT548" s="96"/>
      <c r="BU548" s="96"/>
      <c r="BV548" s="96"/>
      <c r="BW548" s="96"/>
      <c r="BX548" s="96"/>
      <c r="BY548" s="96"/>
      <c r="BZ548" s="96"/>
      <c r="CA548" s="96"/>
      <c r="CB548" s="96"/>
      <c r="CC548" s="96"/>
      <c r="CD548" s="96"/>
      <c r="CE548" s="96"/>
      <c r="CF548" s="96"/>
      <c r="CG548" s="96"/>
      <c r="CH548" s="96"/>
      <c r="CI548" s="96"/>
      <c r="CJ548" s="96"/>
      <c r="CK548" s="96"/>
      <c r="CL548" s="96"/>
      <c r="CM548" s="96"/>
      <c r="CN548" s="96"/>
      <c r="CO548" s="96"/>
      <c r="CP548" s="96"/>
      <c r="CQ548" s="96"/>
      <c r="CR548" s="96"/>
      <c r="CS548" s="96"/>
      <c r="CT548" s="96"/>
      <c r="CU548" s="96"/>
      <c r="CV548" s="96"/>
      <c r="CW548" s="96"/>
      <c r="CX548" s="96"/>
      <c r="CY548" s="96"/>
      <c r="CZ548" s="96"/>
      <c r="DA548" s="96"/>
      <c r="DB548" s="96"/>
      <c r="DC548" s="96"/>
      <c r="DD548" s="96"/>
      <c r="DE548" s="96"/>
      <c r="DF548" s="96"/>
      <c r="DG548" s="96"/>
      <c r="DH548" s="96"/>
      <c r="DI548" s="96"/>
      <c r="DJ548" s="96"/>
      <c r="DK548" s="96"/>
      <c r="DL548" s="96"/>
      <c r="DM548" s="96"/>
      <c r="DN548" s="96"/>
      <c r="DO548" s="96"/>
      <c r="DP548" s="96"/>
      <c r="DQ548" s="96"/>
      <c r="DR548" s="96"/>
      <c r="DS548" s="96"/>
      <c r="DT548" s="96"/>
      <c r="DU548" s="96"/>
      <c r="DV548" s="96"/>
      <c r="DW548" s="96"/>
      <c r="DX548" s="96"/>
      <c r="DY548" s="96"/>
      <c r="DZ548" s="96"/>
      <c r="EA548" s="96"/>
      <c r="EB548" s="96"/>
      <c r="EC548" s="96"/>
      <c r="ED548" s="96"/>
      <c r="EE548" s="96"/>
      <c r="EF548" s="96"/>
      <c r="EG548" s="96"/>
      <c r="EH548" s="96"/>
      <c r="EI548" s="96"/>
      <c r="EJ548" s="96"/>
      <c r="EK548" s="96"/>
      <c r="EL548" s="96"/>
      <c r="EM548" s="96"/>
      <c r="EN548" s="96"/>
      <c r="EO548" s="96"/>
      <c r="EP548" s="96"/>
      <c r="EQ548" s="96"/>
      <c r="ER548" s="96"/>
      <c r="ES548" s="96"/>
      <c r="ET548" s="96"/>
      <c r="EU548" s="96"/>
      <c r="EV548" s="96"/>
      <c r="EW548" s="96"/>
      <c r="EX548" s="96"/>
      <c r="EY548" s="96"/>
      <c r="EZ548" s="96"/>
      <c r="FA548" s="96"/>
      <c r="FB548" s="96"/>
      <c r="FC548" s="96"/>
      <c r="FD548" s="96"/>
      <c r="FE548" s="96"/>
      <c r="FF548" s="96"/>
      <c r="FG548" s="96"/>
      <c r="FH548" s="96"/>
      <c r="FI548" s="96"/>
      <c r="FJ548" s="96"/>
      <c r="FK548" s="96"/>
      <c r="FL548" s="96"/>
      <c r="FM548" s="96"/>
      <c r="FN548" s="96"/>
      <c r="FO548" s="96"/>
      <c r="FP548" s="96"/>
      <c r="FQ548" s="96"/>
      <c r="FR548" s="96"/>
      <c r="FS548" s="96"/>
      <c r="FT548" s="96"/>
      <c r="FU548" s="96"/>
      <c r="FV548" s="96"/>
      <c r="FW548" s="96"/>
      <c r="FX548" s="96"/>
      <c r="FY548" s="96"/>
      <c r="FZ548" s="96"/>
      <c r="GA548" s="96"/>
      <c r="GB548" s="96"/>
      <c r="GC548" s="96"/>
      <c r="GD548" s="96"/>
      <c r="GE548" s="96"/>
      <c r="GF548" s="96"/>
      <c r="GG548" s="96"/>
      <c r="GH548" s="96"/>
      <c r="GI548" s="96"/>
      <c r="GJ548" s="96"/>
      <c r="GK548" s="96"/>
      <c r="GL548" s="96"/>
      <c r="GM548" s="96"/>
      <c r="GN548" s="96"/>
      <c r="GO548" s="96"/>
      <c r="GP548" s="96"/>
      <c r="GQ548" s="96"/>
      <c r="GR548" s="96"/>
      <c r="GS548" s="96"/>
      <c r="GT548" s="96"/>
      <c r="GU548" s="96"/>
      <c r="GV548" s="96"/>
      <c r="GW548" s="96"/>
      <c r="GX548" s="96"/>
      <c r="GY548" s="96"/>
      <c r="GZ548" s="96"/>
      <c r="HA548" s="96"/>
      <c r="HB548" s="96"/>
      <c r="HC548" s="96"/>
      <c r="HD548" s="96"/>
      <c r="HE548" s="96"/>
      <c r="HF548" s="96"/>
      <c r="HG548" s="96"/>
      <c r="HH548" s="96"/>
      <c r="HI548" s="96"/>
      <c r="HJ548" s="96"/>
      <c r="HK548" s="96"/>
      <c r="HL548" s="96"/>
      <c r="HM548" s="96"/>
      <c r="HN548" s="96"/>
      <c r="HO548" s="96"/>
      <c r="HP548" s="96"/>
      <c r="HQ548" s="96"/>
      <c r="HR548" s="96"/>
      <c r="HS548" s="96"/>
      <c r="HT548" s="96"/>
      <c r="HU548" s="96"/>
      <c r="HV548" s="96"/>
      <c r="HW548" s="96"/>
      <c r="HX548" s="96"/>
      <c r="HY548" s="96"/>
      <c r="HZ548" s="96"/>
      <c r="IA548" s="96"/>
      <c r="IB548" s="96"/>
      <c r="IC548" s="96"/>
      <c r="ID548" s="96"/>
      <c r="IE548" s="96"/>
      <c r="IF548" s="96"/>
      <c r="IG548" s="96"/>
      <c r="IH548" s="96"/>
      <c r="II548" s="96"/>
      <c r="IJ548" s="96"/>
      <c r="IK548" s="96"/>
      <c r="IL548" s="96"/>
      <c r="IM548" s="96"/>
      <c r="IN548" s="96"/>
      <c r="IO548" s="96"/>
      <c r="IP548" s="96"/>
      <c r="IQ548" s="96"/>
      <c r="IR548" s="96"/>
      <c r="IS548" s="96"/>
      <c r="IT548" s="96"/>
      <c r="IU548" s="96"/>
      <c r="IV548" s="96"/>
      <c r="IW548" s="96"/>
    </row>
    <row r="549" spans="1:257" s="195" customFormat="1" hidden="1">
      <c r="A549" s="96"/>
      <c r="B549" s="96"/>
      <c r="C549" s="96"/>
      <c r="D549" s="96"/>
      <c r="E549" s="96"/>
      <c r="F549" s="96"/>
      <c r="G549" s="96"/>
      <c r="H549" s="96"/>
      <c r="I549" s="96"/>
      <c r="J549" s="96"/>
      <c r="K549" s="96"/>
      <c r="L549" s="96"/>
      <c r="M549" s="96"/>
      <c r="N549" s="96"/>
      <c r="O549" s="96"/>
      <c r="P549" s="96"/>
      <c r="BD549" s="96"/>
      <c r="BE549" s="96"/>
      <c r="BF549" s="96"/>
      <c r="BG549" s="96"/>
      <c r="BH549" s="96"/>
      <c r="BI549" s="96"/>
      <c r="BJ549" s="96"/>
      <c r="BK549" s="96"/>
      <c r="BL549" s="96"/>
      <c r="BM549" s="96"/>
      <c r="BN549" s="96"/>
      <c r="BO549" s="96"/>
      <c r="BP549" s="96"/>
      <c r="BQ549" s="96"/>
      <c r="BR549" s="96"/>
      <c r="BS549" s="96"/>
      <c r="BT549" s="96"/>
      <c r="BU549" s="96"/>
      <c r="BV549" s="96"/>
      <c r="BW549" s="96"/>
      <c r="BX549" s="96"/>
      <c r="BY549" s="96"/>
      <c r="BZ549" s="96"/>
      <c r="CA549" s="96"/>
      <c r="CB549" s="96"/>
      <c r="CC549" s="96"/>
      <c r="CD549" s="96"/>
      <c r="CE549" s="96"/>
      <c r="CF549" s="96"/>
      <c r="CG549" s="96"/>
      <c r="CH549" s="96"/>
      <c r="CI549" s="96"/>
      <c r="CJ549" s="96"/>
      <c r="CK549" s="96"/>
      <c r="CL549" s="96"/>
      <c r="CM549" s="96"/>
      <c r="CN549" s="96"/>
      <c r="CO549" s="96"/>
      <c r="CP549" s="96"/>
      <c r="CQ549" s="96"/>
      <c r="CR549" s="96"/>
      <c r="CS549" s="96"/>
      <c r="CT549" s="96"/>
      <c r="CU549" s="96"/>
      <c r="CV549" s="96"/>
      <c r="CW549" s="96"/>
      <c r="CX549" s="96"/>
      <c r="CY549" s="96"/>
      <c r="CZ549" s="96"/>
      <c r="DA549" s="96"/>
      <c r="DB549" s="96"/>
      <c r="DC549" s="96"/>
      <c r="DD549" s="96"/>
      <c r="DE549" s="96"/>
      <c r="DF549" s="96"/>
      <c r="DG549" s="96"/>
      <c r="DH549" s="96"/>
      <c r="DI549" s="96"/>
      <c r="DJ549" s="96"/>
      <c r="DK549" s="96"/>
      <c r="DL549" s="96"/>
      <c r="DM549" s="96"/>
      <c r="DN549" s="96"/>
      <c r="DO549" s="96"/>
      <c r="DP549" s="96"/>
      <c r="DQ549" s="96"/>
      <c r="DR549" s="96"/>
      <c r="DS549" s="96"/>
      <c r="DT549" s="96"/>
      <c r="DU549" s="96"/>
      <c r="DV549" s="96"/>
      <c r="DW549" s="96"/>
      <c r="DX549" s="96"/>
      <c r="DY549" s="96"/>
      <c r="DZ549" s="96"/>
      <c r="EA549" s="96"/>
      <c r="EB549" s="96"/>
      <c r="EC549" s="96"/>
      <c r="ED549" s="96"/>
      <c r="EE549" s="96"/>
      <c r="EF549" s="96"/>
      <c r="EG549" s="96"/>
      <c r="EH549" s="96"/>
      <c r="EI549" s="96"/>
      <c r="EJ549" s="96"/>
      <c r="EK549" s="96"/>
      <c r="EL549" s="96"/>
      <c r="EM549" s="96"/>
      <c r="EN549" s="96"/>
      <c r="EO549" s="96"/>
      <c r="EP549" s="96"/>
      <c r="EQ549" s="96"/>
      <c r="ER549" s="96"/>
      <c r="ES549" s="96"/>
      <c r="ET549" s="96"/>
      <c r="EU549" s="96"/>
      <c r="EV549" s="96"/>
      <c r="EW549" s="96"/>
      <c r="EX549" s="96"/>
      <c r="EY549" s="96"/>
      <c r="EZ549" s="96"/>
      <c r="FA549" s="96"/>
      <c r="FB549" s="96"/>
      <c r="FC549" s="96"/>
      <c r="FD549" s="96"/>
      <c r="FE549" s="96"/>
      <c r="FF549" s="96"/>
      <c r="FG549" s="96"/>
      <c r="FH549" s="96"/>
      <c r="FI549" s="96"/>
      <c r="FJ549" s="96"/>
      <c r="FK549" s="96"/>
      <c r="FL549" s="96"/>
      <c r="FM549" s="96"/>
      <c r="FN549" s="96"/>
      <c r="FO549" s="96"/>
      <c r="FP549" s="96"/>
      <c r="FQ549" s="96"/>
      <c r="FR549" s="96"/>
      <c r="FS549" s="96"/>
      <c r="FT549" s="96"/>
      <c r="FU549" s="96"/>
      <c r="FV549" s="96"/>
      <c r="FW549" s="96"/>
      <c r="FX549" s="96"/>
      <c r="FY549" s="96"/>
      <c r="FZ549" s="96"/>
      <c r="GA549" s="96"/>
      <c r="GB549" s="96"/>
      <c r="GC549" s="96"/>
      <c r="GD549" s="96"/>
      <c r="GE549" s="96"/>
      <c r="GF549" s="96"/>
      <c r="GG549" s="96"/>
      <c r="GH549" s="96"/>
      <c r="GI549" s="96"/>
      <c r="GJ549" s="96"/>
      <c r="GK549" s="96"/>
      <c r="GL549" s="96"/>
      <c r="GM549" s="96"/>
      <c r="GN549" s="96"/>
      <c r="GO549" s="96"/>
      <c r="GP549" s="96"/>
      <c r="GQ549" s="96"/>
      <c r="GR549" s="96"/>
      <c r="GS549" s="96"/>
      <c r="GT549" s="96"/>
      <c r="GU549" s="96"/>
      <c r="GV549" s="96"/>
      <c r="GW549" s="96"/>
      <c r="GX549" s="96"/>
      <c r="GY549" s="96"/>
      <c r="GZ549" s="96"/>
      <c r="HA549" s="96"/>
      <c r="HB549" s="96"/>
      <c r="HC549" s="96"/>
      <c r="HD549" s="96"/>
      <c r="HE549" s="96"/>
      <c r="HF549" s="96"/>
      <c r="HG549" s="96"/>
      <c r="HH549" s="96"/>
      <c r="HI549" s="96"/>
      <c r="HJ549" s="96"/>
      <c r="HK549" s="96"/>
      <c r="HL549" s="96"/>
      <c r="HM549" s="96"/>
      <c r="HN549" s="96"/>
      <c r="HO549" s="96"/>
      <c r="HP549" s="96"/>
      <c r="HQ549" s="96"/>
      <c r="HR549" s="96"/>
      <c r="HS549" s="96"/>
      <c r="HT549" s="96"/>
      <c r="HU549" s="96"/>
      <c r="HV549" s="96"/>
      <c r="HW549" s="96"/>
      <c r="HX549" s="96"/>
      <c r="HY549" s="96"/>
      <c r="HZ549" s="96"/>
      <c r="IA549" s="96"/>
      <c r="IB549" s="96"/>
      <c r="IC549" s="96"/>
      <c r="ID549" s="96"/>
      <c r="IE549" s="96"/>
      <c r="IF549" s="96"/>
      <c r="IG549" s="96"/>
      <c r="IH549" s="96"/>
      <c r="II549" s="96"/>
      <c r="IJ549" s="96"/>
      <c r="IK549" s="96"/>
      <c r="IL549" s="96"/>
      <c r="IM549" s="96"/>
      <c r="IN549" s="96"/>
      <c r="IO549" s="96"/>
      <c r="IP549" s="96"/>
      <c r="IQ549" s="96"/>
      <c r="IR549" s="96"/>
      <c r="IS549" s="96"/>
      <c r="IT549" s="96"/>
      <c r="IU549" s="96"/>
      <c r="IV549" s="96"/>
      <c r="IW549" s="96"/>
    </row>
    <row r="550" spans="1:257" s="195" customFormat="1" hidden="1">
      <c r="A550" s="96"/>
      <c r="B550" s="96"/>
      <c r="C550" s="96"/>
      <c r="D550" s="96"/>
      <c r="E550" s="96"/>
      <c r="F550" s="96"/>
      <c r="G550" s="96"/>
      <c r="H550" s="96"/>
      <c r="I550" s="96"/>
      <c r="J550" s="96"/>
      <c r="K550" s="96"/>
      <c r="L550" s="96"/>
      <c r="M550" s="96"/>
      <c r="N550" s="96"/>
      <c r="O550" s="96"/>
      <c r="P550" s="96"/>
      <c r="BD550" s="96"/>
      <c r="BE550" s="96"/>
      <c r="BF550" s="96"/>
      <c r="BG550" s="96"/>
      <c r="BH550" s="96"/>
      <c r="BI550" s="96"/>
      <c r="BJ550" s="96"/>
      <c r="BK550" s="96"/>
      <c r="BL550" s="96"/>
      <c r="BM550" s="96"/>
      <c r="BN550" s="96"/>
      <c r="BO550" s="96"/>
      <c r="BP550" s="96"/>
      <c r="BQ550" s="96"/>
      <c r="BR550" s="96"/>
      <c r="BS550" s="96"/>
      <c r="BT550" s="96"/>
      <c r="BU550" s="96"/>
      <c r="BV550" s="96"/>
      <c r="BW550" s="96"/>
      <c r="BX550" s="96"/>
      <c r="BY550" s="96"/>
      <c r="BZ550" s="96"/>
      <c r="CA550" s="96"/>
      <c r="CB550" s="96"/>
      <c r="CC550" s="96"/>
      <c r="CD550" s="96"/>
      <c r="CE550" s="96"/>
      <c r="CF550" s="96"/>
      <c r="CG550" s="96"/>
      <c r="CH550" s="96"/>
      <c r="CI550" s="96"/>
      <c r="CJ550" s="96"/>
      <c r="CK550" s="96"/>
      <c r="CL550" s="96"/>
      <c r="CM550" s="96"/>
      <c r="CN550" s="96"/>
      <c r="CO550" s="96"/>
      <c r="CP550" s="96"/>
      <c r="CQ550" s="96"/>
      <c r="CR550" s="96"/>
      <c r="CS550" s="96"/>
      <c r="CT550" s="96"/>
      <c r="CU550" s="96"/>
      <c r="CV550" s="96"/>
      <c r="CW550" s="96"/>
      <c r="CX550" s="96"/>
      <c r="CY550" s="96"/>
      <c r="CZ550" s="96"/>
      <c r="DA550" s="96"/>
      <c r="DB550" s="96"/>
      <c r="DC550" s="96"/>
      <c r="DD550" s="96"/>
      <c r="DE550" s="96"/>
      <c r="DF550" s="96"/>
      <c r="DG550" s="96"/>
      <c r="DH550" s="96"/>
      <c r="DI550" s="96"/>
      <c r="DJ550" s="96"/>
      <c r="DK550" s="96"/>
      <c r="DL550" s="96"/>
      <c r="DM550" s="96"/>
      <c r="DN550" s="96"/>
      <c r="DO550" s="96"/>
      <c r="DP550" s="96"/>
      <c r="DQ550" s="96"/>
      <c r="DR550" s="96"/>
      <c r="DS550" s="96"/>
      <c r="DT550" s="96"/>
      <c r="DU550" s="96"/>
      <c r="DV550" s="96"/>
      <c r="DW550" s="96"/>
      <c r="DX550" s="96"/>
      <c r="DY550" s="96"/>
      <c r="DZ550" s="96"/>
      <c r="EA550" s="96"/>
      <c r="EB550" s="96"/>
      <c r="EC550" s="96"/>
      <c r="ED550" s="96"/>
      <c r="EE550" s="96"/>
      <c r="EF550" s="96"/>
      <c r="EG550" s="96"/>
      <c r="EH550" s="96"/>
      <c r="EI550" s="96"/>
      <c r="EJ550" s="96"/>
      <c r="EK550" s="96"/>
      <c r="EL550" s="96"/>
      <c r="EM550" s="96"/>
      <c r="EN550" s="96"/>
      <c r="EO550" s="96"/>
      <c r="EP550" s="96"/>
      <c r="EQ550" s="96"/>
      <c r="ER550" s="96"/>
      <c r="ES550" s="96"/>
      <c r="ET550" s="96"/>
      <c r="EU550" s="96"/>
      <c r="EV550" s="96"/>
      <c r="EW550" s="96"/>
      <c r="EX550" s="96"/>
      <c r="EY550" s="96"/>
      <c r="EZ550" s="96"/>
      <c r="FA550" s="96"/>
      <c r="FB550" s="96"/>
      <c r="FC550" s="96"/>
      <c r="FD550" s="96"/>
      <c r="FE550" s="96"/>
      <c r="FF550" s="96"/>
      <c r="FG550" s="96"/>
      <c r="FH550" s="96"/>
      <c r="FI550" s="96"/>
      <c r="FJ550" s="96"/>
      <c r="FK550" s="96"/>
      <c r="FL550" s="96"/>
      <c r="FM550" s="96"/>
      <c r="FN550" s="96"/>
      <c r="FO550" s="96"/>
      <c r="FP550" s="96"/>
      <c r="FQ550" s="96"/>
      <c r="FR550" s="96"/>
      <c r="FS550" s="96"/>
      <c r="FT550" s="96"/>
      <c r="FU550" s="96"/>
      <c r="FV550" s="96"/>
      <c r="FW550" s="96"/>
      <c r="FX550" s="96"/>
      <c r="FY550" s="96"/>
      <c r="FZ550" s="96"/>
      <c r="GA550" s="96"/>
      <c r="GB550" s="96"/>
      <c r="GC550" s="96"/>
      <c r="GD550" s="96"/>
      <c r="GE550" s="96"/>
      <c r="GF550" s="96"/>
      <c r="GG550" s="96"/>
      <c r="GH550" s="96"/>
      <c r="GI550" s="96"/>
      <c r="GJ550" s="96"/>
      <c r="GK550" s="96"/>
      <c r="GL550" s="96"/>
      <c r="GM550" s="96"/>
      <c r="GN550" s="96"/>
      <c r="GO550" s="96"/>
      <c r="GP550" s="96"/>
      <c r="GQ550" s="96"/>
      <c r="GR550" s="96"/>
      <c r="GS550" s="96"/>
      <c r="GT550" s="96"/>
      <c r="GU550" s="96"/>
      <c r="GV550" s="96"/>
      <c r="GW550" s="96"/>
      <c r="GX550" s="96"/>
      <c r="GY550" s="96"/>
      <c r="GZ550" s="96"/>
      <c r="HA550" s="96"/>
      <c r="HB550" s="96"/>
      <c r="HC550" s="96"/>
      <c r="HD550" s="96"/>
      <c r="HE550" s="96"/>
      <c r="HF550" s="96"/>
      <c r="HG550" s="96"/>
      <c r="HH550" s="96"/>
      <c r="HI550" s="96"/>
      <c r="HJ550" s="96"/>
      <c r="HK550" s="96"/>
      <c r="HL550" s="96"/>
      <c r="HM550" s="96"/>
      <c r="HN550" s="96"/>
      <c r="HO550" s="96"/>
      <c r="HP550" s="96"/>
      <c r="HQ550" s="96"/>
      <c r="HR550" s="96"/>
      <c r="HS550" s="96"/>
      <c r="HT550" s="96"/>
      <c r="HU550" s="96"/>
      <c r="HV550" s="96"/>
      <c r="HW550" s="96"/>
      <c r="HX550" s="96"/>
      <c r="HY550" s="96"/>
      <c r="HZ550" s="96"/>
      <c r="IA550" s="96"/>
      <c r="IB550" s="96"/>
      <c r="IC550" s="96"/>
      <c r="ID550" s="96"/>
      <c r="IE550" s="96"/>
      <c r="IF550" s="96"/>
      <c r="IG550" s="96"/>
      <c r="IH550" s="96"/>
      <c r="II550" s="96"/>
      <c r="IJ550" s="96"/>
      <c r="IK550" s="96"/>
      <c r="IL550" s="96"/>
      <c r="IM550" s="96"/>
      <c r="IN550" s="96"/>
      <c r="IO550" s="96"/>
      <c r="IP550" s="96"/>
      <c r="IQ550" s="96"/>
      <c r="IR550" s="96"/>
      <c r="IS550" s="96"/>
      <c r="IT550" s="96"/>
      <c r="IU550" s="96"/>
      <c r="IV550" s="96"/>
      <c r="IW550" s="96"/>
    </row>
    <row r="551" spans="1:257" s="195" customFormat="1" hidden="1">
      <c r="A551" s="96"/>
      <c r="B551" s="96"/>
      <c r="C551" s="96"/>
      <c r="D551" s="96"/>
      <c r="E551" s="96"/>
      <c r="F551" s="96"/>
      <c r="G551" s="96"/>
      <c r="H551" s="96"/>
      <c r="I551" s="96"/>
      <c r="J551" s="96"/>
      <c r="K551" s="96"/>
      <c r="L551" s="96"/>
      <c r="M551" s="96"/>
      <c r="N551" s="96"/>
      <c r="O551" s="96"/>
      <c r="P551" s="96"/>
      <c r="BD551" s="96"/>
      <c r="BE551" s="96"/>
      <c r="BF551" s="96"/>
      <c r="BG551" s="96"/>
      <c r="BH551" s="96"/>
      <c r="BI551" s="96"/>
      <c r="BJ551" s="96"/>
      <c r="BK551" s="96"/>
      <c r="BL551" s="96"/>
      <c r="BM551" s="96"/>
      <c r="BN551" s="96"/>
      <c r="BO551" s="96"/>
      <c r="BP551" s="96"/>
      <c r="BQ551" s="96"/>
      <c r="BR551" s="96"/>
      <c r="BS551" s="96"/>
      <c r="BT551" s="96"/>
      <c r="BU551" s="96"/>
      <c r="BV551" s="96"/>
      <c r="BW551" s="96"/>
      <c r="BX551" s="96"/>
      <c r="BY551" s="96"/>
      <c r="BZ551" s="96"/>
      <c r="CA551" s="96"/>
      <c r="CB551" s="96"/>
      <c r="CC551" s="96"/>
      <c r="CD551" s="96"/>
      <c r="CE551" s="96"/>
      <c r="CF551" s="96"/>
      <c r="CG551" s="96"/>
      <c r="CH551" s="96"/>
      <c r="CI551" s="96"/>
      <c r="CJ551" s="96"/>
      <c r="CK551" s="96"/>
      <c r="CL551" s="96"/>
      <c r="CM551" s="96"/>
      <c r="CN551" s="96"/>
      <c r="CO551" s="96"/>
      <c r="CP551" s="96"/>
      <c r="CQ551" s="96"/>
      <c r="CR551" s="96"/>
      <c r="CS551" s="96"/>
      <c r="CT551" s="96"/>
      <c r="CU551" s="96"/>
      <c r="CV551" s="96"/>
      <c r="CW551" s="96"/>
      <c r="CX551" s="96"/>
      <c r="CY551" s="96"/>
      <c r="CZ551" s="96"/>
      <c r="DA551" s="96"/>
      <c r="DB551" s="96"/>
      <c r="DC551" s="96"/>
      <c r="DD551" s="96"/>
      <c r="DE551" s="96"/>
      <c r="DF551" s="96"/>
      <c r="DG551" s="96"/>
      <c r="DH551" s="96"/>
      <c r="DI551" s="96"/>
      <c r="DJ551" s="96"/>
      <c r="DK551" s="96"/>
      <c r="DL551" s="96"/>
      <c r="DM551" s="96"/>
      <c r="DN551" s="96"/>
      <c r="DO551" s="96"/>
      <c r="DP551" s="96"/>
      <c r="DQ551" s="96"/>
      <c r="DR551" s="96"/>
      <c r="DS551" s="96"/>
      <c r="DT551" s="96"/>
      <c r="DU551" s="96"/>
      <c r="DV551" s="96"/>
      <c r="DW551" s="96"/>
      <c r="DX551" s="96"/>
      <c r="DY551" s="96"/>
      <c r="DZ551" s="96"/>
      <c r="EA551" s="96"/>
      <c r="EB551" s="96"/>
      <c r="EC551" s="96"/>
      <c r="ED551" s="96"/>
      <c r="EE551" s="96"/>
      <c r="EF551" s="96"/>
      <c r="EG551" s="96"/>
      <c r="EH551" s="96"/>
      <c r="EI551" s="96"/>
      <c r="EJ551" s="96"/>
      <c r="EK551" s="96"/>
      <c r="EL551" s="96"/>
      <c r="EM551" s="96"/>
      <c r="EN551" s="96"/>
      <c r="EO551" s="96"/>
      <c r="EP551" s="96"/>
      <c r="EQ551" s="96"/>
      <c r="ER551" s="96"/>
      <c r="ES551" s="96"/>
      <c r="ET551" s="96"/>
      <c r="EU551" s="96"/>
      <c r="EV551" s="96"/>
      <c r="EW551" s="96"/>
      <c r="EX551" s="96"/>
      <c r="EY551" s="96"/>
      <c r="EZ551" s="96"/>
      <c r="FA551" s="96"/>
      <c r="FB551" s="96"/>
      <c r="FC551" s="96"/>
      <c r="FD551" s="96"/>
      <c r="FE551" s="96"/>
      <c r="FF551" s="96"/>
      <c r="FG551" s="96"/>
      <c r="FH551" s="96"/>
      <c r="FI551" s="96"/>
      <c r="FJ551" s="96"/>
      <c r="FK551" s="96"/>
      <c r="FL551" s="96"/>
      <c r="FM551" s="96"/>
      <c r="FN551" s="96"/>
      <c r="FO551" s="96"/>
      <c r="FP551" s="96"/>
      <c r="FQ551" s="96"/>
      <c r="FR551" s="96"/>
      <c r="FS551" s="96"/>
      <c r="FT551" s="96"/>
      <c r="FU551" s="96"/>
      <c r="FV551" s="96"/>
      <c r="FW551" s="96"/>
      <c r="FX551" s="96"/>
      <c r="FY551" s="96"/>
      <c r="FZ551" s="96"/>
      <c r="GA551" s="96"/>
      <c r="GB551" s="96"/>
      <c r="GC551" s="96"/>
      <c r="GD551" s="96"/>
      <c r="GE551" s="96"/>
      <c r="GF551" s="96"/>
      <c r="GG551" s="96"/>
      <c r="GH551" s="96"/>
      <c r="GI551" s="96"/>
      <c r="GJ551" s="96"/>
      <c r="GK551" s="96"/>
      <c r="GL551" s="96"/>
      <c r="GM551" s="96"/>
      <c r="GN551" s="96"/>
      <c r="GO551" s="96"/>
      <c r="GP551" s="96"/>
      <c r="GQ551" s="96"/>
      <c r="GR551" s="96"/>
      <c r="GS551" s="96"/>
      <c r="GT551" s="96"/>
      <c r="GU551" s="96"/>
      <c r="GV551" s="96"/>
      <c r="GW551" s="96"/>
      <c r="GX551" s="96"/>
      <c r="GY551" s="96"/>
      <c r="GZ551" s="96"/>
      <c r="HA551" s="96"/>
      <c r="HB551" s="96"/>
      <c r="HC551" s="96"/>
      <c r="HD551" s="96"/>
      <c r="HE551" s="96"/>
      <c r="HF551" s="96"/>
      <c r="HG551" s="96"/>
      <c r="HH551" s="96"/>
      <c r="HI551" s="96"/>
      <c r="HJ551" s="96"/>
      <c r="HK551" s="96"/>
      <c r="HL551" s="96"/>
      <c r="HM551" s="96"/>
      <c r="HN551" s="96"/>
      <c r="HO551" s="96"/>
      <c r="HP551" s="96"/>
      <c r="HQ551" s="96"/>
      <c r="HR551" s="96"/>
      <c r="HS551" s="96"/>
      <c r="HT551" s="96"/>
      <c r="HU551" s="96"/>
      <c r="HV551" s="96"/>
      <c r="HW551" s="96"/>
      <c r="HX551" s="96"/>
      <c r="HY551" s="96"/>
      <c r="HZ551" s="96"/>
      <c r="IA551" s="96"/>
      <c r="IB551" s="96"/>
      <c r="IC551" s="96"/>
      <c r="ID551" s="96"/>
      <c r="IE551" s="96"/>
      <c r="IF551" s="96"/>
      <c r="IG551" s="96"/>
      <c r="IH551" s="96"/>
      <c r="II551" s="96"/>
      <c r="IJ551" s="96"/>
      <c r="IK551" s="96"/>
      <c r="IL551" s="96"/>
      <c r="IM551" s="96"/>
      <c r="IN551" s="96"/>
      <c r="IO551" s="96"/>
      <c r="IP551" s="96"/>
      <c r="IQ551" s="96"/>
      <c r="IR551" s="96"/>
      <c r="IS551" s="96"/>
      <c r="IT551" s="96"/>
      <c r="IU551" s="96"/>
      <c r="IV551" s="96"/>
      <c r="IW551" s="96"/>
    </row>
    <row r="552" spans="1:257" s="195" customFormat="1" hidden="1">
      <c r="A552" s="96"/>
      <c r="B552" s="96"/>
      <c r="C552" s="96"/>
      <c r="D552" s="96"/>
      <c r="E552" s="96"/>
      <c r="F552" s="96"/>
      <c r="G552" s="96"/>
      <c r="H552" s="96"/>
      <c r="I552" s="96"/>
      <c r="J552" s="96"/>
      <c r="K552" s="96"/>
      <c r="L552" s="96"/>
      <c r="M552" s="96"/>
      <c r="N552" s="96"/>
      <c r="O552" s="96"/>
      <c r="P552" s="96"/>
      <c r="BD552" s="96"/>
      <c r="BE552" s="96"/>
      <c r="BF552" s="96"/>
      <c r="BG552" s="96"/>
      <c r="BH552" s="96"/>
      <c r="BI552" s="96"/>
      <c r="BJ552" s="96"/>
      <c r="BK552" s="96"/>
      <c r="BL552" s="96"/>
      <c r="BM552" s="96"/>
      <c r="BN552" s="96"/>
      <c r="BO552" s="96"/>
      <c r="BP552" s="96"/>
      <c r="BQ552" s="96"/>
      <c r="BR552" s="96"/>
      <c r="BS552" s="96"/>
      <c r="BT552" s="96"/>
      <c r="BU552" s="96"/>
      <c r="BV552" s="96"/>
      <c r="BW552" s="96"/>
      <c r="BX552" s="96"/>
      <c r="BY552" s="96"/>
      <c r="BZ552" s="96"/>
      <c r="CA552" s="96"/>
      <c r="CB552" s="96"/>
      <c r="CC552" s="96"/>
      <c r="CD552" s="96"/>
      <c r="CE552" s="96"/>
      <c r="CF552" s="96"/>
      <c r="CG552" s="96"/>
      <c r="CH552" s="96"/>
      <c r="CI552" s="96"/>
      <c r="CJ552" s="96"/>
      <c r="CK552" s="96"/>
      <c r="CL552" s="96"/>
      <c r="CM552" s="96"/>
      <c r="CN552" s="96"/>
      <c r="CO552" s="96"/>
      <c r="CP552" s="96"/>
      <c r="CQ552" s="96"/>
      <c r="CR552" s="96"/>
      <c r="CS552" s="96"/>
      <c r="CT552" s="96"/>
      <c r="CU552" s="96"/>
      <c r="CV552" s="96"/>
      <c r="CW552" s="96"/>
      <c r="CX552" s="96"/>
      <c r="CY552" s="96"/>
      <c r="CZ552" s="96"/>
      <c r="DA552" s="96"/>
      <c r="DB552" s="96"/>
      <c r="DC552" s="96"/>
      <c r="DD552" s="96"/>
      <c r="DE552" s="96"/>
      <c r="DF552" s="96"/>
      <c r="DG552" s="96"/>
      <c r="DH552" s="96"/>
      <c r="DI552" s="96"/>
      <c r="DJ552" s="96"/>
      <c r="DK552" s="96"/>
      <c r="DL552" s="96"/>
      <c r="DM552" s="96"/>
      <c r="DN552" s="96"/>
      <c r="DO552" s="96"/>
      <c r="DP552" s="96"/>
      <c r="DQ552" s="96"/>
      <c r="DR552" s="96"/>
      <c r="DS552" s="96"/>
      <c r="DT552" s="96"/>
      <c r="DU552" s="96"/>
      <c r="DV552" s="96"/>
      <c r="DW552" s="96"/>
      <c r="DX552" s="96"/>
      <c r="DY552" s="96"/>
      <c r="DZ552" s="96"/>
      <c r="EA552" s="96"/>
      <c r="EB552" s="96"/>
      <c r="EC552" s="96"/>
      <c r="ED552" s="96"/>
      <c r="EE552" s="96"/>
      <c r="EF552" s="96"/>
      <c r="EG552" s="96"/>
      <c r="EH552" s="96"/>
      <c r="EI552" s="96"/>
      <c r="EJ552" s="96"/>
      <c r="EK552" s="96"/>
      <c r="EL552" s="96"/>
      <c r="EM552" s="96"/>
      <c r="EN552" s="96"/>
      <c r="EO552" s="96"/>
      <c r="EP552" s="96"/>
      <c r="EQ552" s="96"/>
      <c r="ER552" s="96"/>
      <c r="ES552" s="96"/>
      <c r="ET552" s="96"/>
      <c r="EU552" s="96"/>
      <c r="EV552" s="96"/>
      <c r="EW552" s="96"/>
      <c r="EX552" s="96"/>
      <c r="EY552" s="96"/>
      <c r="EZ552" s="96"/>
      <c r="FA552" s="96"/>
      <c r="FB552" s="96"/>
      <c r="FC552" s="96"/>
      <c r="FD552" s="96"/>
      <c r="FE552" s="96"/>
      <c r="FF552" s="96"/>
      <c r="FG552" s="96"/>
      <c r="FH552" s="96"/>
      <c r="FI552" s="96"/>
      <c r="FJ552" s="96"/>
      <c r="FK552" s="96"/>
      <c r="FL552" s="96"/>
      <c r="FM552" s="96"/>
      <c r="FN552" s="96"/>
      <c r="FO552" s="96"/>
      <c r="FP552" s="96"/>
      <c r="FQ552" s="96"/>
      <c r="FR552" s="96"/>
      <c r="FS552" s="96"/>
      <c r="FT552" s="96"/>
      <c r="FU552" s="96"/>
      <c r="FV552" s="96"/>
      <c r="FW552" s="96"/>
      <c r="FX552" s="96"/>
      <c r="FY552" s="96"/>
      <c r="FZ552" s="96"/>
      <c r="GA552" s="96"/>
      <c r="GB552" s="96"/>
      <c r="GC552" s="96"/>
      <c r="GD552" s="96"/>
      <c r="GE552" s="96"/>
      <c r="GF552" s="96"/>
      <c r="GG552" s="96"/>
      <c r="GH552" s="96"/>
      <c r="GI552" s="96"/>
      <c r="GJ552" s="96"/>
      <c r="GK552" s="96"/>
      <c r="GL552" s="96"/>
      <c r="GM552" s="96"/>
      <c r="GN552" s="96"/>
      <c r="GO552" s="96"/>
      <c r="GP552" s="96"/>
      <c r="GQ552" s="96"/>
      <c r="GR552" s="96"/>
      <c r="GS552" s="96"/>
      <c r="GT552" s="96"/>
      <c r="GU552" s="96"/>
      <c r="GV552" s="96"/>
      <c r="GW552" s="96"/>
      <c r="GX552" s="96"/>
      <c r="GY552" s="96"/>
      <c r="GZ552" s="96"/>
      <c r="HA552" s="96"/>
      <c r="HB552" s="96"/>
      <c r="HC552" s="96"/>
      <c r="HD552" s="96"/>
      <c r="HE552" s="96"/>
      <c r="HF552" s="96"/>
      <c r="HG552" s="96"/>
      <c r="HH552" s="96"/>
      <c r="HI552" s="96"/>
      <c r="HJ552" s="96"/>
      <c r="HK552" s="96"/>
      <c r="HL552" s="96"/>
      <c r="HM552" s="96"/>
      <c r="HN552" s="96"/>
      <c r="HO552" s="96"/>
      <c r="HP552" s="96"/>
      <c r="HQ552" s="96"/>
      <c r="HR552" s="96"/>
      <c r="HS552" s="96"/>
      <c r="HT552" s="96"/>
      <c r="HU552" s="96"/>
      <c r="HV552" s="96"/>
      <c r="HW552" s="96"/>
      <c r="HX552" s="96"/>
      <c r="HY552" s="96"/>
      <c r="HZ552" s="96"/>
      <c r="IA552" s="96"/>
      <c r="IB552" s="96"/>
      <c r="IC552" s="96"/>
      <c r="ID552" s="96"/>
      <c r="IE552" s="96"/>
      <c r="IF552" s="96"/>
      <c r="IG552" s="96"/>
      <c r="IH552" s="96"/>
      <c r="II552" s="96"/>
      <c r="IJ552" s="96"/>
      <c r="IK552" s="96"/>
      <c r="IL552" s="96"/>
      <c r="IM552" s="96"/>
      <c r="IN552" s="96"/>
      <c r="IO552" s="96"/>
      <c r="IP552" s="96"/>
      <c r="IQ552" s="96"/>
      <c r="IR552" s="96"/>
      <c r="IS552" s="96"/>
      <c r="IT552" s="96"/>
      <c r="IU552" s="96"/>
      <c r="IV552" s="96"/>
      <c r="IW552" s="96"/>
    </row>
    <row r="553" spans="1:257" s="195" customFormat="1" hidden="1">
      <c r="A553" s="96"/>
      <c r="B553" s="96"/>
      <c r="C553" s="96"/>
      <c r="D553" s="96"/>
      <c r="E553" s="96"/>
      <c r="F553" s="96"/>
      <c r="G553" s="96"/>
      <c r="H553" s="96"/>
      <c r="I553" s="96"/>
      <c r="J553" s="96"/>
      <c r="K553" s="96"/>
      <c r="L553" s="96"/>
      <c r="M553" s="96"/>
      <c r="N553" s="96"/>
      <c r="O553" s="96"/>
      <c r="P553" s="96"/>
      <c r="BD553" s="96"/>
      <c r="BE553" s="96"/>
      <c r="BF553" s="96"/>
      <c r="BG553" s="96"/>
      <c r="BH553" s="96"/>
      <c r="BI553" s="96"/>
      <c r="BJ553" s="96"/>
      <c r="BK553" s="96"/>
      <c r="BL553" s="96"/>
      <c r="BM553" s="96"/>
      <c r="BN553" s="96"/>
      <c r="BO553" s="96"/>
      <c r="BP553" s="96"/>
      <c r="BQ553" s="96"/>
      <c r="BR553" s="96"/>
      <c r="BS553" s="96"/>
      <c r="BT553" s="96"/>
      <c r="BU553" s="96"/>
      <c r="BV553" s="96"/>
      <c r="BW553" s="96"/>
      <c r="BX553" s="96"/>
      <c r="BY553" s="96"/>
      <c r="BZ553" s="96"/>
      <c r="CA553" s="96"/>
      <c r="CB553" s="96"/>
      <c r="CC553" s="96"/>
      <c r="CD553" s="96"/>
      <c r="CE553" s="96"/>
      <c r="CF553" s="96"/>
      <c r="CG553" s="96"/>
      <c r="CH553" s="96"/>
      <c r="CI553" s="96"/>
      <c r="CJ553" s="96"/>
      <c r="CK553" s="96"/>
      <c r="CL553" s="96"/>
      <c r="CM553" s="96"/>
      <c r="CN553" s="96"/>
      <c r="CO553" s="96"/>
      <c r="CP553" s="96"/>
      <c r="CQ553" s="96"/>
      <c r="CR553" s="96"/>
      <c r="CS553" s="96"/>
      <c r="CT553" s="96"/>
      <c r="CU553" s="96"/>
      <c r="CV553" s="96"/>
      <c r="CW553" s="96"/>
      <c r="CX553" s="96"/>
      <c r="CY553" s="96"/>
      <c r="CZ553" s="96"/>
      <c r="DA553" s="96"/>
      <c r="DB553" s="96"/>
      <c r="DC553" s="96"/>
      <c r="DD553" s="96"/>
      <c r="DE553" s="96"/>
      <c r="DF553" s="96"/>
      <c r="DG553" s="96"/>
      <c r="DH553" s="96"/>
      <c r="DI553" s="96"/>
      <c r="DJ553" s="96"/>
      <c r="DK553" s="96"/>
      <c r="DL553" s="96"/>
      <c r="DM553" s="96"/>
      <c r="DN553" s="96"/>
      <c r="DO553" s="96"/>
      <c r="DP553" s="96"/>
      <c r="DQ553" s="96"/>
      <c r="DR553" s="96"/>
      <c r="DS553" s="96"/>
      <c r="DT553" s="96"/>
      <c r="DU553" s="96"/>
      <c r="DV553" s="96"/>
      <c r="DW553" s="96"/>
      <c r="DX553" s="96"/>
      <c r="DY553" s="96"/>
      <c r="DZ553" s="96"/>
      <c r="EA553" s="96"/>
      <c r="EB553" s="96"/>
      <c r="EC553" s="96"/>
      <c r="ED553" s="96"/>
      <c r="EE553" s="96"/>
      <c r="EF553" s="96"/>
      <c r="EG553" s="96"/>
      <c r="EH553" s="96"/>
      <c r="EI553" s="96"/>
      <c r="EJ553" s="96"/>
      <c r="EK553" s="96"/>
      <c r="EL553" s="96"/>
      <c r="EM553" s="96"/>
      <c r="EN553" s="96"/>
      <c r="EO553" s="96"/>
      <c r="EP553" s="96"/>
      <c r="EQ553" s="96"/>
      <c r="ER553" s="96"/>
      <c r="ES553" s="96"/>
      <c r="ET553" s="96"/>
      <c r="EU553" s="96"/>
      <c r="EV553" s="96"/>
      <c r="EW553" s="96"/>
      <c r="EX553" s="96"/>
      <c r="EY553" s="96"/>
      <c r="EZ553" s="96"/>
      <c r="FA553" s="96"/>
      <c r="FB553" s="96"/>
      <c r="FC553" s="96"/>
      <c r="FD553" s="96"/>
      <c r="FE553" s="96"/>
      <c r="FF553" s="96"/>
      <c r="FG553" s="96"/>
      <c r="FH553" s="96"/>
      <c r="FI553" s="96"/>
      <c r="FJ553" s="96"/>
      <c r="FK553" s="96"/>
      <c r="FL553" s="96"/>
      <c r="FM553" s="96"/>
      <c r="FN553" s="96"/>
      <c r="FO553" s="96"/>
      <c r="FP553" s="96"/>
      <c r="FQ553" s="96"/>
      <c r="FR553" s="96"/>
      <c r="FS553" s="96"/>
      <c r="FT553" s="96"/>
      <c r="FU553" s="96"/>
      <c r="FV553" s="96"/>
      <c r="FW553" s="96"/>
      <c r="FX553" s="96"/>
      <c r="FY553" s="96"/>
      <c r="FZ553" s="96"/>
      <c r="GA553" s="96"/>
      <c r="GB553" s="96"/>
      <c r="GC553" s="96"/>
      <c r="GD553" s="96"/>
      <c r="GE553" s="96"/>
      <c r="GF553" s="96"/>
      <c r="GG553" s="96"/>
      <c r="GH553" s="96"/>
      <c r="GI553" s="96"/>
      <c r="GJ553" s="96"/>
      <c r="GK553" s="96"/>
      <c r="GL553" s="96"/>
      <c r="GM553" s="96"/>
      <c r="GN553" s="96"/>
      <c r="GO553" s="96"/>
      <c r="GP553" s="96"/>
      <c r="GQ553" s="96"/>
      <c r="GR553" s="96"/>
      <c r="GS553" s="96"/>
      <c r="GT553" s="96"/>
      <c r="GU553" s="96"/>
      <c r="GV553" s="96"/>
      <c r="GW553" s="96"/>
      <c r="GX553" s="96"/>
      <c r="GY553" s="96"/>
      <c r="GZ553" s="96"/>
      <c r="HA553" s="96"/>
      <c r="HB553" s="96"/>
      <c r="HC553" s="96"/>
      <c r="HD553" s="96"/>
      <c r="HE553" s="96"/>
      <c r="HF553" s="96"/>
      <c r="HG553" s="96"/>
      <c r="HH553" s="96"/>
      <c r="HI553" s="96"/>
      <c r="HJ553" s="96"/>
      <c r="HK553" s="96"/>
      <c r="HL553" s="96"/>
      <c r="HM553" s="96"/>
      <c r="HN553" s="96"/>
      <c r="HO553" s="96"/>
      <c r="HP553" s="96"/>
      <c r="HQ553" s="96"/>
      <c r="HR553" s="96"/>
      <c r="HS553" s="96"/>
      <c r="HT553" s="96"/>
      <c r="HU553" s="96"/>
      <c r="HV553" s="96"/>
      <c r="HW553" s="96"/>
      <c r="HX553" s="96"/>
      <c r="HY553" s="96"/>
      <c r="HZ553" s="96"/>
      <c r="IA553" s="96"/>
      <c r="IB553" s="96"/>
      <c r="IC553" s="96"/>
      <c r="ID553" s="96"/>
      <c r="IE553" s="96"/>
      <c r="IF553" s="96"/>
      <c r="IG553" s="96"/>
      <c r="IH553" s="96"/>
      <c r="II553" s="96"/>
      <c r="IJ553" s="96"/>
      <c r="IK553" s="96"/>
      <c r="IL553" s="96"/>
      <c r="IM553" s="96"/>
      <c r="IN553" s="96"/>
      <c r="IO553" s="96"/>
      <c r="IP553" s="96"/>
      <c r="IQ553" s="96"/>
      <c r="IR553" s="96"/>
      <c r="IS553" s="96"/>
      <c r="IT553" s="96"/>
      <c r="IU553" s="96"/>
      <c r="IV553" s="96"/>
      <c r="IW553" s="96"/>
    </row>
    <row r="554" spans="1:257" s="195" customFormat="1" hidden="1">
      <c r="A554" s="96"/>
      <c r="B554" s="96"/>
      <c r="C554" s="96"/>
      <c r="D554" s="96"/>
      <c r="E554" s="96"/>
      <c r="F554" s="96"/>
      <c r="G554" s="96"/>
      <c r="H554" s="96"/>
      <c r="I554" s="96"/>
      <c r="J554" s="96"/>
      <c r="K554" s="96"/>
      <c r="L554" s="96"/>
      <c r="M554" s="96"/>
      <c r="N554" s="96"/>
      <c r="O554" s="96"/>
      <c r="P554" s="96"/>
      <c r="BD554" s="96"/>
      <c r="BE554" s="96"/>
      <c r="BF554" s="96"/>
      <c r="BG554" s="96"/>
      <c r="BH554" s="96"/>
      <c r="BI554" s="96"/>
      <c r="BJ554" s="96"/>
      <c r="BK554" s="96"/>
      <c r="BL554" s="96"/>
      <c r="BM554" s="96"/>
      <c r="BN554" s="96"/>
      <c r="BO554" s="96"/>
      <c r="BP554" s="96"/>
      <c r="BQ554" s="96"/>
      <c r="BR554" s="96"/>
      <c r="BS554" s="96"/>
      <c r="BT554" s="96"/>
      <c r="BU554" s="96"/>
      <c r="BV554" s="96"/>
      <c r="BW554" s="96"/>
      <c r="BX554" s="96"/>
      <c r="BY554" s="96"/>
      <c r="BZ554" s="96"/>
      <c r="CA554" s="96"/>
      <c r="CB554" s="96"/>
      <c r="CC554" s="96"/>
      <c r="CD554" s="96"/>
      <c r="CE554" s="96"/>
      <c r="CF554" s="96"/>
      <c r="CG554" s="96"/>
      <c r="CH554" s="96"/>
      <c r="CI554" s="96"/>
      <c r="CJ554" s="96"/>
      <c r="CK554" s="96"/>
      <c r="CL554" s="96"/>
      <c r="CM554" s="96"/>
      <c r="CN554" s="96"/>
      <c r="CO554" s="96"/>
      <c r="CP554" s="96"/>
      <c r="CQ554" s="96"/>
      <c r="CR554" s="96"/>
      <c r="CS554" s="96"/>
      <c r="CT554" s="96"/>
      <c r="CU554" s="96"/>
      <c r="CV554" s="96"/>
      <c r="CW554" s="96"/>
      <c r="CX554" s="96"/>
      <c r="CY554" s="96"/>
      <c r="CZ554" s="96"/>
      <c r="DA554" s="96"/>
      <c r="DB554" s="96"/>
      <c r="DC554" s="96"/>
      <c r="DD554" s="96"/>
      <c r="DE554" s="96"/>
      <c r="DF554" s="96"/>
      <c r="DG554" s="96"/>
      <c r="DH554" s="96"/>
      <c r="DI554" s="96"/>
      <c r="DJ554" s="96"/>
      <c r="DK554" s="96"/>
      <c r="DL554" s="96"/>
      <c r="DM554" s="96"/>
      <c r="DN554" s="96"/>
      <c r="DO554" s="96"/>
      <c r="DP554" s="96"/>
      <c r="DQ554" s="96"/>
      <c r="DR554" s="96"/>
      <c r="DS554" s="96"/>
      <c r="DT554" s="96"/>
      <c r="DU554" s="96"/>
      <c r="DV554" s="96"/>
      <c r="DW554" s="96"/>
      <c r="DX554" s="96"/>
      <c r="DY554" s="96"/>
      <c r="DZ554" s="96"/>
      <c r="EA554" s="96"/>
      <c r="EB554" s="96"/>
      <c r="EC554" s="96"/>
      <c r="ED554" s="96"/>
      <c r="EE554" s="96"/>
      <c r="EF554" s="96"/>
      <c r="EG554" s="96"/>
      <c r="EH554" s="96"/>
      <c r="EI554" s="96"/>
      <c r="EJ554" s="96"/>
      <c r="EK554" s="96"/>
      <c r="EL554" s="96"/>
      <c r="EM554" s="96"/>
      <c r="EN554" s="96"/>
      <c r="EO554" s="96"/>
      <c r="EP554" s="96"/>
      <c r="EQ554" s="96"/>
      <c r="ER554" s="96"/>
      <c r="ES554" s="96"/>
      <c r="ET554" s="96"/>
      <c r="EU554" s="96"/>
      <c r="EV554" s="96"/>
      <c r="EW554" s="96"/>
      <c r="EX554" s="96"/>
      <c r="EY554" s="96"/>
      <c r="EZ554" s="96"/>
      <c r="FA554" s="96"/>
      <c r="FB554" s="96"/>
      <c r="FC554" s="96"/>
      <c r="FD554" s="96"/>
      <c r="FE554" s="96"/>
      <c r="FF554" s="96"/>
      <c r="FG554" s="96"/>
      <c r="FH554" s="96"/>
      <c r="FI554" s="96"/>
      <c r="FJ554" s="96"/>
      <c r="FK554" s="96"/>
      <c r="FL554" s="96"/>
      <c r="FM554" s="96"/>
      <c r="FN554" s="96"/>
      <c r="FO554" s="96"/>
      <c r="FP554" s="96"/>
      <c r="FQ554" s="96"/>
      <c r="FR554" s="96"/>
      <c r="FS554" s="96"/>
      <c r="FT554" s="96"/>
      <c r="FU554" s="96"/>
      <c r="FV554" s="96"/>
      <c r="FW554" s="96"/>
      <c r="FX554" s="96"/>
      <c r="FY554" s="96"/>
      <c r="FZ554" s="96"/>
      <c r="GA554" s="96"/>
      <c r="GB554" s="96"/>
      <c r="GC554" s="96"/>
      <c r="GD554" s="96"/>
      <c r="GE554" s="96"/>
      <c r="GF554" s="96"/>
      <c r="GG554" s="96"/>
      <c r="GH554" s="96"/>
      <c r="GI554" s="96"/>
      <c r="GJ554" s="96"/>
      <c r="GK554" s="96"/>
      <c r="GL554" s="96"/>
      <c r="GM554" s="96"/>
      <c r="GN554" s="96"/>
      <c r="GO554" s="96"/>
      <c r="GP554" s="96"/>
      <c r="GQ554" s="96"/>
      <c r="GR554" s="96"/>
      <c r="GS554" s="96"/>
      <c r="GT554" s="96"/>
      <c r="GU554" s="96"/>
      <c r="GV554" s="96"/>
      <c r="GW554" s="96"/>
      <c r="GX554" s="96"/>
      <c r="GY554" s="96"/>
      <c r="GZ554" s="96"/>
      <c r="HA554" s="96"/>
      <c r="HB554" s="96"/>
      <c r="HC554" s="96"/>
      <c r="HD554" s="96"/>
      <c r="HE554" s="96"/>
      <c r="HF554" s="96"/>
      <c r="HG554" s="96"/>
      <c r="HH554" s="96"/>
      <c r="HI554" s="96"/>
      <c r="HJ554" s="96"/>
      <c r="HK554" s="96"/>
      <c r="HL554" s="96"/>
      <c r="HM554" s="96"/>
      <c r="HN554" s="96"/>
      <c r="HO554" s="96"/>
      <c r="HP554" s="96"/>
      <c r="HQ554" s="96"/>
      <c r="HR554" s="96"/>
      <c r="HS554" s="96"/>
      <c r="HT554" s="96"/>
      <c r="HU554" s="96"/>
      <c r="HV554" s="96"/>
      <c r="HW554" s="96"/>
      <c r="HX554" s="96"/>
      <c r="HY554" s="96"/>
      <c r="HZ554" s="96"/>
      <c r="IA554" s="96"/>
      <c r="IB554" s="96"/>
      <c r="IC554" s="96"/>
      <c r="ID554" s="96"/>
      <c r="IE554" s="96"/>
      <c r="IF554" s="96"/>
      <c r="IG554" s="96"/>
      <c r="IH554" s="96"/>
      <c r="II554" s="96"/>
      <c r="IJ554" s="96"/>
      <c r="IK554" s="96"/>
      <c r="IL554" s="96"/>
      <c r="IM554" s="96"/>
      <c r="IN554" s="96"/>
      <c r="IO554" s="96"/>
      <c r="IP554" s="96"/>
      <c r="IQ554" s="96"/>
      <c r="IR554" s="96"/>
      <c r="IS554" s="96"/>
      <c r="IT554" s="96"/>
      <c r="IU554" s="96"/>
      <c r="IV554" s="96"/>
      <c r="IW554" s="96"/>
    </row>
    <row r="555" spans="1:257" s="195" customFormat="1" hidden="1">
      <c r="A555" s="96"/>
      <c r="B555" s="96"/>
      <c r="C555" s="96"/>
      <c r="D555" s="96"/>
      <c r="E555" s="96"/>
      <c r="F555" s="96"/>
      <c r="G555" s="96"/>
      <c r="H555" s="96"/>
      <c r="I555" s="96"/>
      <c r="J555" s="96"/>
      <c r="K555" s="96"/>
      <c r="L555" s="96"/>
      <c r="M555" s="96"/>
      <c r="N555" s="96"/>
      <c r="O555" s="96"/>
      <c r="P555" s="96"/>
      <c r="BD555" s="96"/>
      <c r="BE555" s="96"/>
      <c r="BF555" s="96"/>
      <c r="BG555" s="96"/>
      <c r="BH555" s="96"/>
      <c r="BI555" s="96"/>
      <c r="BJ555" s="96"/>
      <c r="BK555" s="96"/>
      <c r="BL555" s="96"/>
      <c r="BM555" s="96"/>
      <c r="BN555" s="96"/>
      <c r="BO555" s="96"/>
      <c r="BP555" s="96"/>
      <c r="BQ555" s="96"/>
      <c r="BR555" s="96"/>
      <c r="BS555" s="96"/>
      <c r="BT555" s="96"/>
      <c r="BU555" s="96"/>
      <c r="BV555" s="96"/>
      <c r="BW555" s="96"/>
      <c r="BX555" s="96"/>
      <c r="BY555" s="96"/>
      <c r="BZ555" s="96"/>
      <c r="CA555" s="96"/>
      <c r="CB555" s="96"/>
      <c r="CC555" s="96"/>
      <c r="CD555" s="96"/>
      <c r="CE555" s="96"/>
      <c r="CF555" s="96"/>
      <c r="CG555" s="96"/>
      <c r="CH555" s="96"/>
      <c r="CI555" s="96"/>
      <c r="CJ555" s="96"/>
      <c r="CK555" s="96"/>
      <c r="CL555" s="96"/>
      <c r="CM555" s="96"/>
      <c r="CN555" s="96"/>
      <c r="CO555" s="96"/>
      <c r="CP555" s="96"/>
      <c r="CQ555" s="96"/>
      <c r="CR555" s="96"/>
      <c r="CS555" s="96"/>
      <c r="CT555" s="96"/>
      <c r="CU555" s="96"/>
      <c r="CV555" s="96"/>
      <c r="CW555" s="96"/>
      <c r="CX555" s="96"/>
      <c r="CY555" s="96"/>
      <c r="CZ555" s="96"/>
      <c r="DA555" s="96"/>
      <c r="DB555" s="96"/>
      <c r="DC555" s="96"/>
      <c r="DD555" s="96"/>
      <c r="DE555" s="96"/>
      <c r="DF555" s="96"/>
      <c r="DG555" s="96"/>
      <c r="DH555" s="96"/>
      <c r="DI555" s="96"/>
      <c r="DJ555" s="96"/>
      <c r="DK555" s="96"/>
      <c r="DL555" s="96"/>
      <c r="DM555" s="96"/>
      <c r="DN555" s="96"/>
      <c r="DO555" s="96"/>
      <c r="DP555" s="96"/>
      <c r="DQ555" s="96"/>
      <c r="DR555" s="96"/>
      <c r="DS555" s="96"/>
      <c r="DT555" s="96"/>
      <c r="DU555" s="96"/>
      <c r="DV555" s="96"/>
      <c r="DW555" s="96"/>
      <c r="DX555" s="96"/>
      <c r="DY555" s="96"/>
      <c r="DZ555" s="96"/>
      <c r="EA555" s="96"/>
      <c r="EB555" s="96"/>
      <c r="EC555" s="96"/>
      <c r="ED555" s="96"/>
      <c r="EE555" s="96"/>
      <c r="EF555" s="96"/>
      <c r="EG555" s="96"/>
      <c r="EH555" s="96"/>
      <c r="EI555" s="96"/>
      <c r="EJ555" s="96"/>
      <c r="EK555" s="96"/>
      <c r="EL555" s="96"/>
      <c r="EM555" s="96"/>
      <c r="EN555" s="96"/>
      <c r="EO555" s="96"/>
      <c r="EP555" s="96"/>
      <c r="EQ555" s="96"/>
      <c r="ER555" s="96"/>
      <c r="ES555" s="96"/>
      <c r="ET555" s="96"/>
      <c r="EU555" s="96"/>
      <c r="EV555" s="96"/>
      <c r="EW555" s="96"/>
      <c r="EX555" s="96"/>
      <c r="EY555" s="96"/>
      <c r="EZ555" s="96"/>
      <c r="FA555" s="96"/>
      <c r="FB555" s="96"/>
      <c r="FC555" s="96"/>
      <c r="FD555" s="96"/>
      <c r="FE555" s="96"/>
      <c r="FF555" s="96"/>
      <c r="FG555" s="96"/>
      <c r="FH555" s="96"/>
      <c r="FI555" s="96"/>
      <c r="FJ555" s="96"/>
      <c r="FK555" s="96"/>
      <c r="FL555" s="96"/>
      <c r="FM555" s="96"/>
      <c r="FN555" s="96"/>
      <c r="FO555" s="96"/>
      <c r="FP555" s="96"/>
      <c r="FQ555" s="96"/>
      <c r="FR555" s="96"/>
      <c r="FS555" s="96"/>
      <c r="FT555" s="96"/>
      <c r="FU555" s="96"/>
      <c r="FV555" s="96"/>
      <c r="FW555" s="96"/>
      <c r="FX555" s="96"/>
      <c r="FY555" s="96"/>
      <c r="FZ555" s="96"/>
      <c r="GA555" s="96"/>
      <c r="GB555" s="96"/>
      <c r="GC555" s="96"/>
      <c r="GD555" s="96"/>
      <c r="GE555" s="96"/>
      <c r="GF555" s="96"/>
      <c r="GG555" s="96"/>
      <c r="GH555" s="96"/>
      <c r="GI555" s="96"/>
      <c r="GJ555" s="96"/>
      <c r="GK555" s="96"/>
      <c r="GL555" s="96"/>
      <c r="GM555" s="96"/>
      <c r="GN555" s="96"/>
      <c r="GO555" s="96"/>
      <c r="GP555" s="96"/>
      <c r="GQ555" s="96"/>
      <c r="GR555" s="96"/>
      <c r="GS555" s="96"/>
      <c r="GT555" s="96"/>
      <c r="GU555" s="96"/>
      <c r="GV555" s="96"/>
      <c r="GW555" s="96"/>
      <c r="GX555" s="96"/>
      <c r="GY555" s="96"/>
      <c r="GZ555" s="96"/>
      <c r="HA555" s="96"/>
      <c r="HB555" s="96"/>
      <c r="HC555" s="96"/>
      <c r="HD555" s="96"/>
      <c r="HE555" s="96"/>
      <c r="HF555" s="96"/>
      <c r="HG555" s="96"/>
      <c r="HH555" s="96"/>
      <c r="HI555" s="96"/>
      <c r="HJ555" s="96"/>
      <c r="HK555" s="96"/>
      <c r="HL555" s="96"/>
      <c r="HM555" s="96"/>
      <c r="HN555" s="96"/>
      <c r="HO555" s="96"/>
      <c r="HP555" s="96"/>
      <c r="HQ555" s="96"/>
      <c r="HR555" s="96"/>
      <c r="HS555" s="96"/>
      <c r="HT555" s="96"/>
      <c r="HU555" s="96"/>
      <c r="HV555" s="96"/>
      <c r="HW555" s="96"/>
      <c r="HX555" s="96"/>
      <c r="HY555" s="96"/>
      <c r="HZ555" s="96"/>
      <c r="IA555" s="96"/>
      <c r="IB555" s="96"/>
      <c r="IC555" s="96"/>
      <c r="ID555" s="96"/>
      <c r="IE555" s="96"/>
      <c r="IF555" s="96"/>
      <c r="IG555" s="96"/>
      <c r="IH555" s="96"/>
      <c r="II555" s="96"/>
      <c r="IJ555" s="96"/>
      <c r="IK555" s="96"/>
      <c r="IL555" s="96"/>
      <c r="IM555" s="96"/>
      <c r="IN555" s="96"/>
      <c r="IO555" s="96"/>
      <c r="IP555" s="96"/>
      <c r="IQ555" s="96"/>
      <c r="IR555" s="96"/>
      <c r="IS555" s="96"/>
      <c r="IT555" s="96"/>
      <c r="IU555" s="96"/>
      <c r="IV555" s="96"/>
      <c r="IW555" s="96"/>
    </row>
    <row r="556" spans="1:257" s="195" customFormat="1" hidden="1">
      <c r="A556" s="96"/>
      <c r="B556" s="96"/>
      <c r="C556" s="96"/>
      <c r="D556" s="96"/>
      <c r="E556" s="96"/>
      <c r="F556" s="96"/>
      <c r="G556" s="96"/>
      <c r="H556" s="96"/>
      <c r="I556" s="96"/>
      <c r="J556" s="96"/>
      <c r="K556" s="96"/>
      <c r="L556" s="96"/>
      <c r="M556" s="96"/>
      <c r="N556" s="96"/>
      <c r="O556" s="96"/>
      <c r="P556" s="96"/>
      <c r="BD556" s="96"/>
      <c r="BE556" s="96"/>
      <c r="BF556" s="96"/>
      <c r="BG556" s="96"/>
      <c r="BH556" s="96"/>
      <c r="BI556" s="96"/>
      <c r="BJ556" s="96"/>
      <c r="BK556" s="96"/>
      <c r="BL556" s="96"/>
      <c r="BM556" s="96"/>
      <c r="BN556" s="96"/>
      <c r="BO556" s="96"/>
      <c r="BP556" s="96"/>
      <c r="BQ556" s="96"/>
      <c r="BR556" s="96"/>
      <c r="BS556" s="96"/>
      <c r="BT556" s="96"/>
      <c r="BU556" s="96"/>
      <c r="BV556" s="96"/>
      <c r="BW556" s="96"/>
      <c r="BX556" s="96"/>
      <c r="BY556" s="96"/>
      <c r="BZ556" s="96"/>
      <c r="CA556" s="96"/>
      <c r="CB556" s="96"/>
      <c r="CC556" s="96"/>
      <c r="CD556" s="96"/>
      <c r="CE556" s="96"/>
      <c r="CF556" s="96"/>
      <c r="CG556" s="96"/>
      <c r="CH556" s="96"/>
      <c r="CI556" s="96"/>
      <c r="CJ556" s="96"/>
      <c r="CK556" s="96"/>
      <c r="CL556" s="96"/>
      <c r="CM556" s="96"/>
      <c r="CN556" s="96"/>
      <c r="CO556" s="96"/>
      <c r="CP556" s="96"/>
      <c r="CQ556" s="96"/>
      <c r="CR556" s="96"/>
      <c r="CS556" s="96"/>
      <c r="CT556" s="96"/>
      <c r="CU556" s="96"/>
      <c r="CV556" s="96"/>
      <c r="CW556" s="96"/>
      <c r="CX556" s="96"/>
      <c r="CY556" s="96"/>
      <c r="CZ556" s="96"/>
      <c r="DA556" s="96"/>
      <c r="DB556" s="96"/>
      <c r="DC556" s="96"/>
      <c r="DD556" s="96"/>
      <c r="DE556" s="96"/>
      <c r="DF556" s="96"/>
      <c r="DG556" s="96"/>
      <c r="DH556" s="96"/>
      <c r="DI556" s="96"/>
      <c r="DJ556" s="96"/>
      <c r="DK556" s="96"/>
      <c r="DL556" s="96"/>
      <c r="DM556" s="96"/>
      <c r="DN556" s="96"/>
      <c r="DO556" s="96"/>
      <c r="DP556" s="96"/>
      <c r="DQ556" s="96"/>
      <c r="DR556" s="96"/>
      <c r="DS556" s="96"/>
      <c r="DT556" s="96"/>
      <c r="DU556" s="96"/>
      <c r="DV556" s="96"/>
      <c r="DW556" s="96"/>
      <c r="DX556" s="96"/>
      <c r="DY556" s="96"/>
      <c r="DZ556" s="96"/>
      <c r="EA556" s="96"/>
      <c r="EB556" s="96"/>
      <c r="EC556" s="96"/>
      <c r="ED556" s="96"/>
      <c r="EE556" s="96"/>
      <c r="EF556" s="96"/>
      <c r="EG556" s="96"/>
      <c r="EH556" s="96"/>
      <c r="EI556" s="96"/>
      <c r="EJ556" s="96"/>
      <c r="EK556" s="96"/>
      <c r="EL556" s="96"/>
      <c r="EM556" s="96"/>
      <c r="EN556" s="96"/>
      <c r="EO556" s="96"/>
      <c r="EP556" s="96"/>
      <c r="EQ556" s="96"/>
      <c r="ER556" s="96"/>
      <c r="ES556" s="96"/>
      <c r="ET556" s="96"/>
      <c r="EU556" s="96"/>
      <c r="EV556" s="96"/>
      <c r="EW556" s="96"/>
      <c r="EX556" s="96"/>
      <c r="EY556" s="96"/>
      <c r="EZ556" s="96"/>
      <c r="FA556" s="96"/>
      <c r="FB556" s="96"/>
      <c r="FC556" s="96"/>
      <c r="FD556" s="96"/>
      <c r="FE556" s="96"/>
      <c r="FF556" s="96"/>
      <c r="FG556" s="96"/>
      <c r="FH556" s="96"/>
      <c r="FI556" s="96"/>
      <c r="FJ556" s="96"/>
      <c r="FK556" s="96"/>
      <c r="FL556" s="96"/>
      <c r="FM556" s="96"/>
      <c r="FN556" s="96"/>
      <c r="FO556" s="96"/>
      <c r="FP556" s="96"/>
      <c r="FQ556" s="96"/>
      <c r="FR556" s="96"/>
      <c r="FS556" s="96"/>
      <c r="FT556" s="96"/>
      <c r="FU556" s="96"/>
      <c r="FV556" s="96"/>
      <c r="FW556" s="96"/>
      <c r="FX556" s="96"/>
      <c r="FY556" s="96"/>
      <c r="FZ556" s="96"/>
      <c r="GA556" s="96"/>
      <c r="GB556" s="96"/>
      <c r="GC556" s="96"/>
      <c r="GD556" s="96"/>
      <c r="GE556" s="96"/>
      <c r="GF556" s="96"/>
      <c r="GG556" s="96"/>
      <c r="GH556" s="96"/>
      <c r="GI556" s="96"/>
      <c r="GJ556" s="96"/>
      <c r="GK556" s="96"/>
      <c r="GL556" s="96"/>
      <c r="GM556" s="96"/>
      <c r="GN556" s="96"/>
      <c r="GO556" s="96"/>
      <c r="GP556" s="96"/>
      <c r="GQ556" s="96"/>
      <c r="GR556" s="96"/>
      <c r="GS556" s="96"/>
      <c r="GT556" s="96"/>
      <c r="GU556" s="96"/>
      <c r="GV556" s="96"/>
      <c r="GW556" s="96"/>
      <c r="GX556" s="96"/>
      <c r="GY556" s="96"/>
      <c r="GZ556" s="96"/>
      <c r="HA556" s="96"/>
      <c r="HB556" s="96"/>
      <c r="HC556" s="96"/>
      <c r="HD556" s="96"/>
      <c r="HE556" s="96"/>
      <c r="HF556" s="96"/>
      <c r="HG556" s="96"/>
      <c r="HH556" s="96"/>
      <c r="HI556" s="96"/>
      <c r="HJ556" s="96"/>
      <c r="HK556" s="96"/>
      <c r="HL556" s="96"/>
      <c r="HM556" s="96"/>
      <c r="HN556" s="96"/>
      <c r="HO556" s="96"/>
      <c r="HP556" s="96"/>
      <c r="HQ556" s="96"/>
      <c r="HR556" s="96"/>
      <c r="HS556" s="96"/>
      <c r="HT556" s="96"/>
      <c r="HU556" s="96"/>
      <c r="HV556" s="96"/>
      <c r="HW556" s="96"/>
      <c r="HX556" s="96"/>
      <c r="HY556" s="96"/>
      <c r="HZ556" s="96"/>
      <c r="IA556" s="96"/>
      <c r="IB556" s="96"/>
      <c r="IC556" s="96"/>
      <c r="ID556" s="96"/>
      <c r="IE556" s="96"/>
      <c r="IF556" s="96"/>
      <c r="IG556" s="96"/>
      <c r="IH556" s="96"/>
      <c r="II556" s="96"/>
      <c r="IJ556" s="96"/>
      <c r="IK556" s="96"/>
      <c r="IL556" s="96"/>
      <c r="IM556" s="96"/>
      <c r="IN556" s="96"/>
      <c r="IO556" s="96"/>
      <c r="IP556" s="96"/>
      <c r="IQ556" s="96"/>
      <c r="IR556" s="96"/>
      <c r="IS556" s="96"/>
      <c r="IT556" s="96"/>
      <c r="IU556" s="96"/>
      <c r="IV556" s="96"/>
      <c r="IW556" s="96"/>
    </row>
    <row r="557" spans="1:257" s="195" customFormat="1" hidden="1">
      <c r="A557" s="96"/>
      <c r="B557" s="96"/>
      <c r="C557" s="96"/>
      <c r="D557" s="96"/>
      <c r="E557" s="96"/>
      <c r="F557" s="96"/>
      <c r="G557" s="96"/>
      <c r="H557" s="96"/>
      <c r="I557" s="96"/>
      <c r="J557" s="96"/>
      <c r="K557" s="96"/>
      <c r="L557" s="96"/>
      <c r="M557" s="96"/>
      <c r="N557" s="96"/>
      <c r="O557" s="96"/>
      <c r="P557" s="96"/>
      <c r="BD557" s="96"/>
      <c r="BE557" s="96"/>
      <c r="BF557" s="96"/>
      <c r="BG557" s="96"/>
      <c r="BH557" s="96"/>
      <c r="BI557" s="96"/>
      <c r="BJ557" s="96"/>
      <c r="BK557" s="96"/>
      <c r="BL557" s="96"/>
      <c r="BM557" s="96"/>
      <c r="BN557" s="96"/>
      <c r="BO557" s="96"/>
      <c r="BP557" s="96"/>
      <c r="BQ557" s="96"/>
      <c r="BR557" s="96"/>
      <c r="BS557" s="96"/>
      <c r="BT557" s="96"/>
      <c r="BU557" s="96"/>
      <c r="BV557" s="96"/>
      <c r="BW557" s="96"/>
      <c r="BX557" s="96"/>
      <c r="BY557" s="96"/>
      <c r="BZ557" s="96"/>
      <c r="CA557" s="96"/>
      <c r="CB557" s="96"/>
      <c r="CC557" s="96"/>
      <c r="CD557" s="96"/>
      <c r="CE557" s="96"/>
      <c r="CF557" s="96"/>
      <c r="CG557" s="96"/>
      <c r="CH557" s="96"/>
      <c r="CI557" s="96"/>
      <c r="CJ557" s="96"/>
      <c r="CK557" s="96"/>
      <c r="CL557" s="96"/>
      <c r="CM557" s="96"/>
      <c r="CN557" s="96"/>
      <c r="CO557" s="96"/>
      <c r="CP557" s="96"/>
      <c r="CQ557" s="96"/>
      <c r="CR557" s="96"/>
      <c r="CS557" s="96"/>
      <c r="CT557" s="96"/>
      <c r="CU557" s="96"/>
      <c r="CV557" s="96"/>
      <c r="CW557" s="96"/>
      <c r="CX557" s="96"/>
      <c r="CY557" s="96"/>
      <c r="CZ557" s="96"/>
      <c r="DA557" s="96"/>
      <c r="DB557" s="96"/>
      <c r="DC557" s="96"/>
      <c r="DD557" s="96"/>
      <c r="DE557" s="96"/>
      <c r="DF557" s="96"/>
      <c r="DG557" s="96"/>
      <c r="DH557" s="96"/>
      <c r="DI557" s="96"/>
      <c r="DJ557" s="96"/>
      <c r="DK557" s="96"/>
      <c r="DL557" s="96"/>
      <c r="DM557" s="96"/>
      <c r="DN557" s="96"/>
      <c r="DO557" s="96"/>
      <c r="DP557" s="96"/>
      <c r="DQ557" s="96"/>
      <c r="DR557" s="96"/>
      <c r="DS557" s="96"/>
      <c r="DT557" s="96"/>
      <c r="DU557" s="96"/>
      <c r="DV557" s="96"/>
      <c r="DW557" s="96"/>
      <c r="DX557" s="96"/>
      <c r="DY557" s="96"/>
      <c r="DZ557" s="96"/>
      <c r="EA557" s="96"/>
      <c r="EB557" s="96"/>
      <c r="EC557" s="96"/>
      <c r="ED557" s="96"/>
      <c r="EE557" s="96"/>
      <c r="EF557" s="96"/>
      <c r="EG557" s="96"/>
      <c r="EH557" s="96"/>
      <c r="EI557" s="96"/>
      <c r="EJ557" s="96"/>
      <c r="EK557" s="96"/>
      <c r="EL557" s="96"/>
      <c r="EM557" s="96"/>
      <c r="EN557" s="96"/>
      <c r="EO557" s="96"/>
      <c r="EP557" s="96"/>
      <c r="EQ557" s="96"/>
      <c r="ER557" s="96"/>
      <c r="ES557" s="96"/>
      <c r="ET557" s="96"/>
      <c r="EU557" s="96"/>
      <c r="EV557" s="96"/>
      <c r="EW557" s="96"/>
      <c r="EX557" s="96"/>
      <c r="EY557" s="96"/>
      <c r="EZ557" s="96"/>
      <c r="FA557" s="96"/>
      <c r="FB557" s="96"/>
      <c r="FC557" s="96"/>
      <c r="FD557" s="96"/>
      <c r="FE557" s="96"/>
      <c r="FF557" s="96"/>
      <c r="FG557" s="96"/>
      <c r="FH557" s="96"/>
      <c r="FI557" s="96"/>
      <c r="FJ557" s="96"/>
      <c r="FK557" s="96"/>
      <c r="FL557" s="96"/>
      <c r="FM557" s="96"/>
      <c r="FN557" s="96"/>
      <c r="FO557" s="96"/>
      <c r="FP557" s="96"/>
      <c r="FQ557" s="96"/>
      <c r="FR557" s="96"/>
      <c r="FS557" s="96"/>
      <c r="FT557" s="96"/>
      <c r="FU557" s="96"/>
      <c r="FV557" s="96"/>
      <c r="FW557" s="96"/>
      <c r="FX557" s="96"/>
      <c r="FY557" s="96"/>
      <c r="FZ557" s="96"/>
      <c r="GA557" s="96"/>
      <c r="GB557" s="96"/>
      <c r="GC557" s="96"/>
      <c r="GD557" s="96"/>
      <c r="GE557" s="96"/>
      <c r="GF557" s="96"/>
      <c r="GG557" s="96"/>
      <c r="GH557" s="96"/>
      <c r="GI557" s="96"/>
      <c r="GJ557" s="96"/>
      <c r="GK557" s="96"/>
      <c r="GL557" s="96"/>
      <c r="GM557" s="96"/>
      <c r="GN557" s="96"/>
      <c r="GO557" s="96"/>
      <c r="GP557" s="96"/>
      <c r="GQ557" s="96"/>
      <c r="GR557" s="96"/>
      <c r="GS557" s="96"/>
      <c r="GT557" s="96"/>
      <c r="GU557" s="96"/>
      <c r="GV557" s="96"/>
      <c r="GW557" s="96"/>
      <c r="GX557" s="96"/>
      <c r="GY557" s="96"/>
      <c r="GZ557" s="96"/>
      <c r="HA557" s="96"/>
      <c r="HB557" s="96"/>
      <c r="HC557" s="96"/>
      <c r="HD557" s="96"/>
      <c r="HE557" s="96"/>
      <c r="HF557" s="96"/>
      <c r="HG557" s="96"/>
      <c r="HH557" s="96"/>
      <c r="HI557" s="96"/>
      <c r="HJ557" s="96"/>
      <c r="HK557" s="96"/>
      <c r="HL557" s="96"/>
      <c r="HM557" s="96"/>
      <c r="HN557" s="96"/>
      <c r="HO557" s="96"/>
      <c r="HP557" s="96"/>
      <c r="HQ557" s="96"/>
      <c r="HR557" s="96"/>
      <c r="HS557" s="96"/>
      <c r="HT557" s="96"/>
      <c r="HU557" s="96"/>
      <c r="HV557" s="96"/>
      <c r="HW557" s="96"/>
      <c r="HX557" s="96"/>
      <c r="HY557" s="96"/>
      <c r="HZ557" s="96"/>
      <c r="IA557" s="96"/>
      <c r="IB557" s="96"/>
      <c r="IC557" s="96"/>
      <c r="ID557" s="96"/>
      <c r="IE557" s="96"/>
      <c r="IF557" s="96"/>
      <c r="IG557" s="96"/>
      <c r="IH557" s="96"/>
      <c r="II557" s="96"/>
      <c r="IJ557" s="96"/>
      <c r="IK557" s="96"/>
      <c r="IL557" s="96"/>
      <c r="IM557" s="96"/>
      <c r="IN557" s="96"/>
      <c r="IO557" s="96"/>
      <c r="IP557" s="96"/>
      <c r="IQ557" s="96"/>
      <c r="IR557" s="96"/>
      <c r="IS557" s="96"/>
      <c r="IT557" s="96"/>
      <c r="IU557" s="96"/>
      <c r="IV557" s="96"/>
      <c r="IW557" s="96"/>
    </row>
    <row r="558" spans="1:257" s="195" customFormat="1" hidden="1">
      <c r="A558" s="96"/>
      <c r="B558" s="96"/>
      <c r="C558" s="96"/>
      <c r="D558" s="96"/>
      <c r="E558" s="96"/>
      <c r="F558" s="96"/>
      <c r="G558" s="96"/>
      <c r="H558" s="96"/>
      <c r="I558" s="96"/>
      <c r="J558" s="96"/>
      <c r="K558" s="96"/>
      <c r="L558" s="96"/>
      <c r="M558" s="96"/>
      <c r="N558" s="96"/>
      <c r="O558" s="96"/>
      <c r="P558" s="96"/>
      <c r="BD558" s="96"/>
      <c r="BE558" s="96"/>
      <c r="BF558" s="96"/>
      <c r="BG558" s="96"/>
      <c r="BH558" s="96"/>
      <c r="BI558" s="96"/>
      <c r="BJ558" s="96"/>
      <c r="BK558" s="96"/>
      <c r="BL558" s="96"/>
      <c r="BM558" s="96"/>
      <c r="BN558" s="96"/>
      <c r="BO558" s="96"/>
      <c r="BP558" s="96"/>
      <c r="BQ558" s="96"/>
      <c r="BR558" s="96"/>
      <c r="BS558" s="96"/>
      <c r="BT558" s="96"/>
      <c r="BU558" s="96"/>
      <c r="BV558" s="96"/>
      <c r="BW558" s="96"/>
      <c r="BX558" s="96"/>
      <c r="BY558" s="96"/>
      <c r="BZ558" s="96"/>
      <c r="CA558" s="96"/>
      <c r="CB558" s="96"/>
      <c r="CC558" s="96"/>
      <c r="CD558" s="96"/>
      <c r="CE558" s="96"/>
      <c r="CF558" s="96"/>
      <c r="CG558" s="96"/>
      <c r="CH558" s="96"/>
      <c r="CI558" s="96"/>
      <c r="CJ558" s="96"/>
      <c r="CK558" s="96"/>
      <c r="CL558" s="96"/>
      <c r="CM558" s="96"/>
      <c r="CN558" s="96"/>
      <c r="CO558" s="96"/>
      <c r="CP558" s="96"/>
      <c r="CQ558" s="96"/>
      <c r="CR558" s="96"/>
      <c r="CS558" s="96"/>
      <c r="CT558" s="96"/>
      <c r="CU558" s="96"/>
      <c r="CV558" s="96"/>
      <c r="CW558" s="96"/>
      <c r="CX558" s="96"/>
      <c r="CY558" s="96"/>
      <c r="CZ558" s="96"/>
      <c r="DA558" s="96"/>
      <c r="DB558" s="96"/>
      <c r="DC558" s="96"/>
      <c r="DD558" s="96"/>
      <c r="DE558" s="96"/>
      <c r="DF558" s="96"/>
      <c r="DG558" s="96"/>
      <c r="DH558" s="96"/>
      <c r="DI558" s="96"/>
      <c r="DJ558" s="96"/>
      <c r="DK558" s="96"/>
      <c r="DL558" s="96"/>
      <c r="DM558" s="96"/>
      <c r="DN558" s="96"/>
      <c r="DO558" s="96"/>
      <c r="DP558" s="96"/>
      <c r="DQ558" s="96"/>
      <c r="DR558" s="96"/>
      <c r="DS558" s="96"/>
      <c r="DT558" s="96"/>
      <c r="DU558" s="96"/>
      <c r="DV558" s="96"/>
      <c r="DW558" s="96"/>
      <c r="DX558" s="96"/>
      <c r="DY558" s="96"/>
      <c r="DZ558" s="96"/>
      <c r="EA558" s="96"/>
      <c r="EB558" s="96"/>
      <c r="EC558" s="96"/>
      <c r="ED558" s="96"/>
      <c r="EE558" s="96"/>
      <c r="EF558" s="96"/>
      <c r="EG558" s="96"/>
      <c r="EH558" s="96"/>
      <c r="EI558" s="96"/>
      <c r="EJ558" s="96"/>
      <c r="EK558" s="96"/>
      <c r="EL558" s="96"/>
      <c r="EM558" s="96"/>
      <c r="EN558" s="96"/>
      <c r="EO558" s="96"/>
      <c r="EP558" s="96"/>
      <c r="EQ558" s="96"/>
      <c r="ER558" s="96"/>
      <c r="ES558" s="96"/>
      <c r="ET558" s="96"/>
      <c r="EU558" s="96"/>
      <c r="EV558" s="96"/>
      <c r="EW558" s="96"/>
      <c r="EX558" s="96"/>
      <c r="EY558" s="96"/>
      <c r="EZ558" s="96"/>
      <c r="FA558" s="96"/>
      <c r="FB558" s="96"/>
      <c r="FC558" s="96"/>
      <c r="FD558" s="96"/>
      <c r="FE558" s="96"/>
      <c r="FF558" s="96"/>
      <c r="FG558" s="96"/>
      <c r="FH558" s="96"/>
      <c r="FI558" s="96"/>
      <c r="FJ558" s="96"/>
      <c r="FK558" s="96"/>
      <c r="FL558" s="96"/>
      <c r="FM558" s="96"/>
      <c r="FN558" s="96"/>
      <c r="FO558" s="96"/>
      <c r="FP558" s="96"/>
      <c r="FQ558" s="96"/>
      <c r="FR558" s="96"/>
      <c r="FS558" s="96"/>
      <c r="FT558" s="96"/>
      <c r="FU558" s="96"/>
      <c r="FV558" s="96"/>
      <c r="FW558" s="96"/>
      <c r="FX558" s="96"/>
      <c r="FY558" s="96"/>
      <c r="FZ558" s="96"/>
      <c r="GA558" s="96"/>
      <c r="GB558" s="96"/>
      <c r="GC558" s="96"/>
      <c r="GD558" s="96"/>
      <c r="GE558" s="96"/>
      <c r="GF558" s="96"/>
      <c r="GG558" s="96"/>
      <c r="GH558" s="96"/>
      <c r="GI558" s="96"/>
      <c r="GJ558" s="96"/>
      <c r="GK558" s="96"/>
      <c r="GL558" s="96"/>
      <c r="GM558" s="96"/>
      <c r="GN558" s="96"/>
      <c r="GO558" s="96"/>
      <c r="GP558" s="96"/>
      <c r="GQ558" s="96"/>
      <c r="GR558" s="96"/>
      <c r="GS558" s="96"/>
      <c r="GT558" s="96"/>
      <c r="GU558" s="96"/>
      <c r="GV558" s="96"/>
      <c r="GW558" s="96"/>
      <c r="GX558" s="96"/>
      <c r="GY558" s="96"/>
      <c r="GZ558" s="96"/>
      <c r="HA558" s="96"/>
      <c r="HB558" s="96"/>
      <c r="HC558" s="96"/>
      <c r="HD558" s="96"/>
      <c r="HE558" s="96"/>
      <c r="HF558" s="96"/>
      <c r="HG558" s="96"/>
      <c r="HH558" s="96"/>
      <c r="HI558" s="96"/>
      <c r="HJ558" s="96"/>
      <c r="HK558" s="96"/>
      <c r="HL558" s="96"/>
      <c r="HM558" s="96"/>
      <c r="HN558" s="96"/>
      <c r="HO558" s="96"/>
      <c r="HP558" s="96"/>
      <c r="HQ558" s="96"/>
      <c r="HR558" s="96"/>
      <c r="HS558" s="96"/>
      <c r="HT558" s="96"/>
      <c r="HU558" s="96"/>
      <c r="HV558" s="96"/>
      <c r="HW558" s="96"/>
      <c r="HX558" s="96"/>
      <c r="HY558" s="96"/>
      <c r="HZ558" s="96"/>
      <c r="IA558" s="96"/>
      <c r="IB558" s="96"/>
      <c r="IC558" s="96"/>
      <c r="ID558" s="96"/>
      <c r="IE558" s="96"/>
      <c r="IF558" s="96"/>
      <c r="IG558" s="96"/>
      <c r="IH558" s="96"/>
      <c r="II558" s="96"/>
      <c r="IJ558" s="96"/>
      <c r="IK558" s="96"/>
      <c r="IL558" s="96"/>
      <c r="IM558" s="96"/>
      <c r="IN558" s="96"/>
      <c r="IO558" s="96"/>
      <c r="IP558" s="96"/>
      <c r="IQ558" s="96"/>
      <c r="IR558" s="96"/>
      <c r="IS558" s="96"/>
      <c r="IT558" s="96"/>
      <c r="IU558" s="96"/>
      <c r="IV558" s="96"/>
      <c r="IW558" s="96"/>
    </row>
    <row r="559" spans="1:257" s="195" customFormat="1" hidden="1">
      <c r="A559" s="96"/>
      <c r="B559" s="96"/>
      <c r="C559" s="96"/>
      <c r="D559" s="96"/>
      <c r="E559" s="96"/>
      <c r="F559" s="96"/>
      <c r="G559" s="96"/>
      <c r="H559" s="96"/>
      <c r="I559" s="96"/>
      <c r="J559" s="96"/>
      <c r="K559" s="96"/>
      <c r="L559" s="96"/>
      <c r="M559" s="96"/>
      <c r="N559" s="96"/>
      <c r="O559" s="96"/>
      <c r="P559" s="96"/>
      <c r="BD559" s="96"/>
      <c r="BE559" s="96"/>
      <c r="BF559" s="96"/>
      <c r="BG559" s="96"/>
      <c r="BH559" s="96"/>
      <c r="BI559" s="96"/>
      <c r="BJ559" s="96"/>
      <c r="BK559" s="96"/>
      <c r="BL559" s="96"/>
      <c r="BM559" s="96"/>
      <c r="BN559" s="96"/>
      <c r="BO559" s="96"/>
      <c r="BP559" s="96"/>
      <c r="BQ559" s="96"/>
      <c r="BR559" s="96"/>
      <c r="BS559" s="96"/>
      <c r="BT559" s="96"/>
      <c r="BU559" s="96"/>
      <c r="BV559" s="96"/>
      <c r="BW559" s="96"/>
      <c r="BX559" s="96"/>
      <c r="BY559" s="96"/>
      <c r="BZ559" s="96"/>
      <c r="CA559" s="96"/>
      <c r="CB559" s="96"/>
      <c r="CC559" s="96"/>
      <c r="CD559" s="96"/>
      <c r="CE559" s="96"/>
      <c r="CF559" s="96"/>
      <c r="CG559" s="96"/>
      <c r="CH559" s="96"/>
      <c r="CI559" s="96"/>
      <c r="CJ559" s="96"/>
      <c r="CK559" s="96"/>
      <c r="CL559" s="96"/>
      <c r="CM559" s="96"/>
      <c r="CN559" s="96"/>
      <c r="CO559" s="96"/>
      <c r="CP559" s="96"/>
      <c r="CQ559" s="96"/>
      <c r="CR559" s="96"/>
      <c r="CS559" s="96"/>
      <c r="CT559" s="96"/>
      <c r="CU559" s="96"/>
      <c r="CV559" s="96"/>
      <c r="CW559" s="96"/>
      <c r="CX559" s="96"/>
      <c r="CY559" s="96"/>
      <c r="CZ559" s="96"/>
      <c r="DA559" s="96"/>
      <c r="DB559" s="96"/>
      <c r="DC559" s="96"/>
      <c r="DD559" s="96"/>
      <c r="DE559" s="96"/>
      <c r="DF559" s="96"/>
      <c r="DG559" s="96"/>
      <c r="DH559" s="96"/>
      <c r="DI559" s="96"/>
      <c r="DJ559" s="96"/>
      <c r="DK559" s="96"/>
      <c r="DL559" s="96"/>
      <c r="DM559" s="96"/>
      <c r="DN559" s="96"/>
      <c r="DO559" s="96"/>
      <c r="DP559" s="96"/>
      <c r="DQ559" s="96"/>
      <c r="DR559" s="96"/>
      <c r="DS559" s="96"/>
      <c r="DT559" s="96"/>
      <c r="DU559" s="96"/>
      <c r="DV559" s="96"/>
      <c r="DW559" s="96"/>
      <c r="DX559" s="96"/>
      <c r="DY559" s="96"/>
      <c r="DZ559" s="96"/>
      <c r="EA559" s="96"/>
      <c r="EB559" s="96"/>
      <c r="EC559" s="96"/>
      <c r="ED559" s="96"/>
      <c r="EE559" s="96"/>
      <c r="EF559" s="96"/>
      <c r="EG559" s="96"/>
      <c r="EH559" s="96"/>
      <c r="EI559" s="96"/>
      <c r="EJ559" s="96"/>
      <c r="EK559" s="96"/>
      <c r="EL559" s="96"/>
      <c r="EM559" s="96"/>
      <c r="EN559" s="96"/>
      <c r="EO559" s="96"/>
      <c r="EP559" s="96"/>
      <c r="EQ559" s="96"/>
      <c r="ER559" s="96"/>
      <c r="ES559" s="96"/>
      <c r="ET559" s="96"/>
      <c r="EU559" s="96"/>
      <c r="EV559" s="96"/>
      <c r="EW559" s="96"/>
      <c r="EX559" s="96"/>
      <c r="EY559" s="96"/>
      <c r="EZ559" s="96"/>
      <c r="FA559" s="96"/>
      <c r="FB559" s="96"/>
      <c r="FC559" s="96"/>
      <c r="FD559" s="96"/>
      <c r="FE559" s="96"/>
      <c r="FF559" s="96"/>
      <c r="FG559" s="96"/>
      <c r="FH559" s="96"/>
      <c r="FI559" s="96"/>
      <c r="FJ559" s="96"/>
      <c r="FK559" s="96"/>
      <c r="FL559" s="96"/>
      <c r="FM559" s="96"/>
      <c r="FN559" s="96"/>
      <c r="FO559" s="96"/>
      <c r="FP559" s="96"/>
      <c r="FQ559" s="96"/>
      <c r="FR559" s="96"/>
      <c r="FS559" s="96"/>
      <c r="FT559" s="96"/>
      <c r="FU559" s="96"/>
      <c r="FV559" s="96"/>
      <c r="FW559" s="96"/>
      <c r="FX559" s="96"/>
      <c r="FY559" s="96"/>
      <c r="FZ559" s="96"/>
      <c r="GA559" s="96"/>
      <c r="GB559" s="96"/>
      <c r="GC559" s="96"/>
      <c r="GD559" s="96"/>
      <c r="GE559" s="96"/>
      <c r="GF559" s="96"/>
      <c r="GG559" s="96"/>
      <c r="GH559" s="96"/>
      <c r="GI559" s="96"/>
      <c r="GJ559" s="96"/>
      <c r="GK559" s="96"/>
      <c r="GL559" s="96"/>
      <c r="GM559" s="96"/>
      <c r="GN559" s="96"/>
      <c r="GO559" s="96"/>
      <c r="GP559" s="96"/>
      <c r="GQ559" s="96"/>
      <c r="GR559" s="96"/>
      <c r="GS559" s="96"/>
      <c r="GT559" s="96"/>
      <c r="GU559" s="96"/>
      <c r="GV559" s="96"/>
      <c r="GW559" s="96"/>
      <c r="GX559" s="96"/>
      <c r="GY559" s="96"/>
      <c r="GZ559" s="96"/>
      <c r="HA559" s="96"/>
      <c r="HB559" s="96"/>
      <c r="HC559" s="96"/>
      <c r="HD559" s="96"/>
      <c r="HE559" s="96"/>
      <c r="HF559" s="96"/>
      <c r="HG559" s="96"/>
      <c r="HH559" s="96"/>
      <c r="HI559" s="96"/>
      <c r="HJ559" s="96"/>
      <c r="HK559" s="96"/>
      <c r="HL559" s="96"/>
      <c r="HM559" s="96"/>
      <c r="HN559" s="96"/>
      <c r="HO559" s="96"/>
      <c r="HP559" s="96"/>
      <c r="HQ559" s="96"/>
      <c r="HR559" s="96"/>
      <c r="HS559" s="96"/>
      <c r="HT559" s="96"/>
      <c r="HU559" s="96"/>
      <c r="HV559" s="96"/>
      <c r="HW559" s="96"/>
      <c r="HX559" s="96"/>
      <c r="HY559" s="96"/>
      <c r="HZ559" s="96"/>
      <c r="IA559" s="96"/>
      <c r="IB559" s="96"/>
      <c r="IC559" s="96"/>
      <c r="ID559" s="96"/>
      <c r="IE559" s="96"/>
      <c r="IF559" s="96"/>
      <c r="IG559" s="96"/>
      <c r="IH559" s="96"/>
      <c r="II559" s="96"/>
      <c r="IJ559" s="96"/>
      <c r="IK559" s="96"/>
      <c r="IL559" s="96"/>
      <c r="IM559" s="96"/>
      <c r="IN559" s="96"/>
      <c r="IO559" s="96"/>
      <c r="IP559" s="96"/>
      <c r="IQ559" s="96"/>
      <c r="IR559" s="96"/>
      <c r="IS559" s="96"/>
      <c r="IT559" s="96"/>
      <c r="IU559" s="96"/>
      <c r="IV559" s="96"/>
      <c r="IW559" s="96"/>
    </row>
    <row r="560" spans="1:257" s="195" customFormat="1" hidden="1">
      <c r="A560" s="96"/>
      <c r="B560" s="96"/>
      <c r="C560" s="96"/>
      <c r="D560" s="96"/>
      <c r="E560" s="96"/>
      <c r="F560" s="96"/>
      <c r="G560" s="96"/>
      <c r="H560" s="96"/>
      <c r="I560" s="96"/>
      <c r="J560" s="96"/>
      <c r="K560" s="96"/>
      <c r="L560" s="96"/>
      <c r="M560" s="96"/>
      <c r="N560" s="96"/>
      <c r="O560" s="96"/>
      <c r="P560" s="96"/>
      <c r="BD560" s="96"/>
      <c r="BE560" s="96"/>
      <c r="BF560" s="96"/>
      <c r="BG560" s="96"/>
      <c r="BH560" s="96"/>
      <c r="BI560" s="96"/>
      <c r="BJ560" s="96"/>
      <c r="BK560" s="96"/>
      <c r="BL560" s="96"/>
      <c r="BM560" s="96"/>
      <c r="BN560" s="96"/>
      <c r="BO560" s="96"/>
      <c r="BP560" s="96"/>
      <c r="BQ560" s="96"/>
      <c r="BR560" s="96"/>
      <c r="BS560" s="96"/>
      <c r="BT560" s="96"/>
      <c r="BU560" s="96"/>
      <c r="BV560" s="96"/>
      <c r="BW560" s="96"/>
      <c r="BX560" s="96"/>
      <c r="BY560" s="96"/>
      <c r="BZ560" s="96"/>
      <c r="CA560" s="96"/>
      <c r="CB560" s="96"/>
      <c r="CC560" s="96"/>
      <c r="CD560" s="96"/>
      <c r="CE560" s="96"/>
      <c r="CF560" s="96"/>
      <c r="CG560" s="96"/>
      <c r="CH560" s="96"/>
      <c r="CI560" s="96"/>
      <c r="CJ560" s="96"/>
      <c r="CK560" s="96"/>
      <c r="CL560" s="96"/>
      <c r="CM560" s="96"/>
      <c r="CN560" s="96"/>
      <c r="CO560" s="96"/>
      <c r="CP560" s="96"/>
      <c r="CQ560" s="96"/>
      <c r="CR560" s="96"/>
      <c r="CS560" s="96"/>
      <c r="CT560" s="96"/>
      <c r="CU560" s="96"/>
      <c r="CV560" s="96"/>
      <c r="CW560" s="96"/>
      <c r="CX560" s="96"/>
      <c r="CY560" s="96"/>
      <c r="CZ560" s="96"/>
      <c r="DA560" s="96"/>
      <c r="DB560" s="96"/>
      <c r="DC560" s="96"/>
      <c r="DD560" s="96"/>
      <c r="DE560" s="96"/>
      <c r="DF560" s="96"/>
      <c r="DG560" s="96"/>
      <c r="DH560" s="96"/>
      <c r="DI560" s="96"/>
      <c r="DJ560" s="96"/>
      <c r="DK560" s="96"/>
      <c r="DL560" s="96"/>
      <c r="DM560" s="96"/>
      <c r="DN560" s="96"/>
      <c r="DO560" s="96"/>
      <c r="DP560" s="96"/>
      <c r="DQ560" s="96"/>
      <c r="DR560" s="96"/>
      <c r="DS560" s="96"/>
      <c r="DT560" s="96"/>
      <c r="DU560" s="96"/>
      <c r="DV560" s="96"/>
      <c r="DW560" s="96"/>
      <c r="DX560" s="96"/>
      <c r="DY560" s="96"/>
      <c r="DZ560" s="96"/>
      <c r="EA560" s="96"/>
      <c r="EB560" s="96"/>
      <c r="EC560" s="96"/>
      <c r="ED560" s="96"/>
      <c r="EE560" s="96"/>
      <c r="EF560" s="96"/>
      <c r="EG560" s="96"/>
      <c r="EH560" s="96"/>
      <c r="EI560" s="96"/>
      <c r="EJ560" s="96"/>
      <c r="EK560" s="96"/>
      <c r="EL560" s="96"/>
      <c r="EM560" s="96"/>
      <c r="EN560" s="96"/>
      <c r="EO560" s="96"/>
      <c r="EP560" s="96"/>
      <c r="EQ560" s="96"/>
      <c r="ER560" s="96"/>
      <c r="ES560" s="96"/>
      <c r="ET560" s="96"/>
      <c r="EU560" s="96"/>
      <c r="EV560" s="96"/>
      <c r="EW560" s="96"/>
      <c r="EX560" s="96"/>
      <c r="EY560" s="96"/>
      <c r="EZ560" s="96"/>
      <c r="FA560" s="96"/>
      <c r="FB560" s="96"/>
      <c r="FC560" s="96"/>
      <c r="FD560" s="96"/>
      <c r="FE560" s="96"/>
      <c r="FF560" s="96"/>
      <c r="FG560" s="96"/>
      <c r="FH560" s="96"/>
      <c r="FI560" s="96"/>
      <c r="FJ560" s="96"/>
      <c r="FK560" s="96"/>
      <c r="FL560" s="96"/>
      <c r="FM560" s="96"/>
      <c r="FN560" s="96"/>
      <c r="FO560" s="96"/>
      <c r="FP560" s="96"/>
      <c r="FQ560" s="96"/>
      <c r="FR560" s="96"/>
      <c r="FS560" s="96"/>
      <c r="FT560" s="96"/>
      <c r="FU560" s="96"/>
      <c r="FV560" s="96"/>
      <c r="FW560" s="96"/>
      <c r="FX560" s="96"/>
      <c r="FY560" s="96"/>
      <c r="FZ560" s="96"/>
      <c r="GA560" s="96"/>
      <c r="GB560" s="96"/>
      <c r="GC560" s="96"/>
      <c r="GD560" s="96"/>
      <c r="GE560" s="96"/>
      <c r="GF560" s="96"/>
      <c r="GG560" s="96"/>
      <c r="GH560" s="96"/>
      <c r="GI560" s="96"/>
      <c r="GJ560" s="96"/>
      <c r="GK560" s="96"/>
      <c r="GL560" s="96"/>
      <c r="GM560" s="96"/>
      <c r="GN560" s="96"/>
      <c r="GO560" s="96"/>
      <c r="GP560" s="96"/>
      <c r="GQ560" s="96"/>
      <c r="GR560" s="96"/>
      <c r="GS560" s="96"/>
      <c r="GT560" s="96"/>
      <c r="GU560" s="96"/>
      <c r="GV560" s="96"/>
      <c r="GW560" s="96"/>
      <c r="GX560" s="96"/>
      <c r="GY560" s="96"/>
      <c r="GZ560" s="96"/>
      <c r="HA560" s="96"/>
      <c r="HB560" s="96"/>
      <c r="HC560" s="96"/>
      <c r="HD560" s="96"/>
      <c r="HE560" s="96"/>
      <c r="HF560" s="96"/>
      <c r="HG560" s="96"/>
      <c r="HH560" s="96"/>
      <c r="HI560" s="96"/>
      <c r="HJ560" s="96"/>
      <c r="HK560" s="96"/>
      <c r="HL560" s="96"/>
      <c r="HM560" s="96"/>
      <c r="HN560" s="96"/>
      <c r="HO560" s="96"/>
      <c r="HP560" s="96"/>
      <c r="HQ560" s="96"/>
      <c r="HR560" s="96"/>
      <c r="HS560" s="96"/>
      <c r="HT560" s="96"/>
      <c r="HU560" s="96"/>
      <c r="HV560" s="96"/>
      <c r="HW560" s="96"/>
      <c r="HX560" s="96"/>
      <c r="HY560" s="96"/>
      <c r="HZ560" s="96"/>
      <c r="IA560" s="96"/>
      <c r="IB560" s="96"/>
      <c r="IC560" s="96"/>
      <c r="ID560" s="96"/>
      <c r="IE560" s="96"/>
      <c r="IF560" s="96"/>
      <c r="IG560" s="96"/>
      <c r="IH560" s="96"/>
      <c r="II560" s="96"/>
      <c r="IJ560" s="96"/>
      <c r="IK560" s="96"/>
      <c r="IL560" s="96"/>
      <c r="IM560" s="96"/>
      <c r="IN560" s="96"/>
      <c r="IO560" s="96"/>
      <c r="IP560" s="96"/>
      <c r="IQ560" s="96"/>
      <c r="IR560" s="96"/>
      <c r="IS560" s="96"/>
      <c r="IT560" s="96"/>
      <c r="IU560" s="96"/>
      <c r="IV560" s="96"/>
      <c r="IW560" s="96"/>
    </row>
    <row r="561" spans="1:257" s="195" customFormat="1" hidden="1">
      <c r="A561" s="96"/>
      <c r="B561" s="96"/>
      <c r="C561" s="96"/>
      <c r="D561" s="96"/>
      <c r="E561" s="96"/>
      <c r="F561" s="96"/>
      <c r="G561" s="96"/>
      <c r="H561" s="96"/>
      <c r="I561" s="96"/>
      <c r="J561" s="96"/>
      <c r="K561" s="96"/>
      <c r="L561" s="96"/>
      <c r="M561" s="96"/>
      <c r="N561" s="96"/>
      <c r="O561" s="96"/>
      <c r="P561" s="96"/>
      <c r="BD561" s="96"/>
      <c r="BE561" s="96"/>
      <c r="BF561" s="96"/>
      <c r="BG561" s="96"/>
      <c r="BH561" s="96"/>
      <c r="BI561" s="96"/>
      <c r="BJ561" s="96"/>
      <c r="BK561" s="96"/>
      <c r="BL561" s="96"/>
      <c r="BM561" s="96"/>
      <c r="BN561" s="96"/>
      <c r="BO561" s="96"/>
      <c r="BP561" s="96"/>
      <c r="BQ561" s="96"/>
      <c r="BR561" s="96"/>
      <c r="BS561" s="96"/>
      <c r="BT561" s="96"/>
      <c r="BU561" s="96"/>
      <c r="BV561" s="96"/>
      <c r="BW561" s="96"/>
      <c r="BX561" s="96"/>
      <c r="BY561" s="96"/>
      <c r="BZ561" s="96"/>
      <c r="CA561" s="96"/>
      <c r="CB561" s="96"/>
      <c r="CC561" s="96"/>
      <c r="CD561" s="96"/>
      <c r="CE561" s="96"/>
      <c r="CF561" s="96"/>
      <c r="CG561" s="96"/>
      <c r="CH561" s="96"/>
      <c r="CI561" s="96"/>
      <c r="CJ561" s="96"/>
      <c r="CK561" s="96"/>
      <c r="CL561" s="96"/>
      <c r="CM561" s="96"/>
      <c r="CN561" s="96"/>
      <c r="CO561" s="96"/>
      <c r="CP561" s="96"/>
      <c r="CQ561" s="96"/>
      <c r="CR561" s="96"/>
      <c r="CS561" s="96"/>
      <c r="CT561" s="96"/>
      <c r="CU561" s="96"/>
      <c r="CV561" s="96"/>
      <c r="CW561" s="96"/>
      <c r="CX561" s="96"/>
      <c r="CY561" s="96"/>
      <c r="CZ561" s="96"/>
      <c r="DA561" s="96"/>
      <c r="DB561" s="96"/>
      <c r="DC561" s="96"/>
      <c r="DD561" s="96"/>
      <c r="DE561" s="96"/>
      <c r="DF561" s="96"/>
      <c r="DG561" s="96"/>
      <c r="DH561" s="96"/>
      <c r="DI561" s="96"/>
      <c r="DJ561" s="96"/>
      <c r="DK561" s="96"/>
      <c r="DL561" s="96"/>
      <c r="DM561" s="96"/>
      <c r="DN561" s="96"/>
      <c r="DO561" s="96"/>
      <c r="DP561" s="96"/>
      <c r="DQ561" s="96"/>
      <c r="DR561" s="96"/>
      <c r="DS561" s="96"/>
      <c r="DT561" s="96"/>
      <c r="DU561" s="96"/>
      <c r="DV561" s="96"/>
      <c r="DW561" s="96"/>
      <c r="DX561" s="96"/>
      <c r="DY561" s="96"/>
      <c r="DZ561" s="96"/>
      <c r="EA561" s="96"/>
      <c r="EB561" s="96"/>
      <c r="EC561" s="96"/>
      <c r="ED561" s="96"/>
      <c r="EE561" s="96"/>
      <c r="EF561" s="96"/>
      <c r="EG561" s="96"/>
      <c r="EH561" s="96"/>
      <c r="EI561" s="96"/>
      <c r="EJ561" s="96"/>
      <c r="EK561" s="96"/>
      <c r="EL561" s="96"/>
      <c r="EM561" s="96"/>
      <c r="EN561" s="96"/>
      <c r="EO561" s="96"/>
      <c r="EP561" s="96"/>
      <c r="EQ561" s="96"/>
      <c r="ER561" s="96"/>
      <c r="ES561" s="96"/>
      <c r="ET561" s="96"/>
      <c r="EU561" s="96"/>
      <c r="EV561" s="96"/>
      <c r="EW561" s="96"/>
      <c r="EX561" s="96"/>
      <c r="EY561" s="96"/>
      <c r="EZ561" s="96"/>
      <c r="FA561" s="96"/>
      <c r="FB561" s="96"/>
      <c r="FC561" s="96"/>
      <c r="FD561" s="96"/>
      <c r="FE561" s="96"/>
      <c r="FF561" s="96"/>
      <c r="FG561" s="96"/>
      <c r="FH561" s="96"/>
      <c r="FI561" s="96"/>
      <c r="FJ561" s="96"/>
      <c r="FK561" s="96"/>
      <c r="FL561" s="96"/>
      <c r="FM561" s="96"/>
      <c r="FN561" s="96"/>
      <c r="FO561" s="96"/>
      <c r="FP561" s="96"/>
      <c r="FQ561" s="96"/>
      <c r="FR561" s="96"/>
      <c r="FS561" s="96"/>
      <c r="FT561" s="96"/>
      <c r="FU561" s="96"/>
      <c r="FV561" s="96"/>
      <c r="FW561" s="96"/>
      <c r="FX561" s="96"/>
      <c r="FY561" s="96"/>
      <c r="FZ561" s="96"/>
      <c r="GA561" s="96"/>
      <c r="GB561" s="96"/>
      <c r="GC561" s="96"/>
      <c r="GD561" s="96"/>
      <c r="GE561" s="96"/>
      <c r="GF561" s="96"/>
      <c r="GG561" s="96"/>
      <c r="GH561" s="96"/>
      <c r="GI561" s="96"/>
      <c r="GJ561" s="96"/>
      <c r="GK561" s="96"/>
      <c r="GL561" s="96"/>
      <c r="GM561" s="96"/>
      <c r="GN561" s="96"/>
      <c r="GO561" s="96"/>
      <c r="GP561" s="96"/>
      <c r="GQ561" s="96"/>
      <c r="GR561" s="96"/>
      <c r="GS561" s="96"/>
      <c r="GT561" s="96"/>
      <c r="GU561" s="96"/>
      <c r="GV561" s="96"/>
      <c r="GW561" s="96"/>
      <c r="GX561" s="96"/>
      <c r="GY561" s="96"/>
      <c r="GZ561" s="96"/>
      <c r="HA561" s="96"/>
      <c r="HB561" s="96"/>
      <c r="HC561" s="96"/>
      <c r="HD561" s="96"/>
      <c r="HE561" s="96"/>
      <c r="HF561" s="96"/>
      <c r="HG561" s="96"/>
      <c r="HH561" s="96"/>
      <c r="HI561" s="96"/>
      <c r="HJ561" s="96"/>
      <c r="HK561" s="96"/>
      <c r="HL561" s="96"/>
      <c r="HM561" s="96"/>
      <c r="HN561" s="96"/>
      <c r="HO561" s="96"/>
      <c r="HP561" s="96"/>
      <c r="HQ561" s="96"/>
      <c r="HR561" s="96"/>
      <c r="HS561" s="96"/>
      <c r="HT561" s="96"/>
      <c r="HU561" s="96"/>
      <c r="HV561" s="96"/>
      <c r="HW561" s="96"/>
      <c r="HX561" s="96"/>
      <c r="HY561" s="96"/>
      <c r="HZ561" s="96"/>
      <c r="IA561" s="96"/>
      <c r="IB561" s="96"/>
      <c r="IC561" s="96"/>
      <c r="ID561" s="96"/>
      <c r="IE561" s="96"/>
      <c r="IF561" s="96"/>
      <c r="IG561" s="96"/>
      <c r="IH561" s="96"/>
      <c r="II561" s="96"/>
      <c r="IJ561" s="96"/>
      <c r="IK561" s="96"/>
      <c r="IL561" s="96"/>
      <c r="IM561" s="96"/>
      <c r="IN561" s="96"/>
      <c r="IO561" s="96"/>
      <c r="IP561" s="96"/>
      <c r="IQ561" s="96"/>
      <c r="IR561" s="96"/>
      <c r="IS561" s="96"/>
      <c r="IT561" s="96"/>
      <c r="IU561" s="96"/>
      <c r="IV561" s="96"/>
      <c r="IW561" s="96"/>
    </row>
    <row r="562" spans="1:257" s="195" customFormat="1" hidden="1">
      <c r="A562" s="96"/>
      <c r="B562" s="96"/>
      <c r="C562" s="96"/>
      <c r="D562" s="96"/>
      <c r="E562" s="96"/>
      <c r="F562" s="96"/>
      <c r="G562" s="96"/>
      <c r="H562" s="96"/>
      <c r="I562" s="96"/>
      <c r="J562" s="96"/>
      <c r="K562" s="96"/>
      <c r="L562" s="96"/>
      <c r="M562" s="96"/>
      <c r="N562" s="96"/>
      <c r="O562" s="96"/>
      <c r="P562" s="96"/>
      <c r="BD562" s="96"/>
      <c r="BE562" s="96"/>
      <c r="BF562" s="96"/>
      <c r="BG562" s="96"/>
      <c r="BH562" s="96"/>
      <c r="BI562" s="96"/>
      <c r="BJ562" s="96"/>
      <c r="BK562" s="96"/>
      <c r="BL562" s="96"/>
      <c r="BM562" s="96"/>
      <c r="BN562" s="96"/>
      <c r="BO562" s="96"/>
      <c r="BP562" s="96"/>
      <c r="BQ562" s="96"/>
      <c r="BR562" s="96"/>
      <c r="BS562" s="96"/>
      <c r="BT562" s="96"/>
      <c r="BU562" s="96"/>
      <c r="BV562" s="96"/>
      <c r="BW562" s="96"/>
      <c r="BX562" s="96"/>
      <c r="BY562" s="96"/>
      <c r="BZ562" s="96"/>
      <c r="CA562" s="96"/>
      <c r="CB562" s="96"/>
      <c r="CC562" s="96"/>
      <c r="CD562" s="96"/>
      <c r="CE562" s="96"/>
      <c r="CF562" s="96"/>
      <c r="CG562" s="96"/>
      <c r="CH562" s="96"/>
      <c r="CI562" s="96"/>
      <c r="CJ562" s="96"/>
      <c r="CK562" s="96"/>
      <c r="CL562" s="96"/>
      <c r="CM562" s="96"/>
      <c r="CN562" s="96"/>
      <c r="CO562" s="96"/>
      <c r="CP562" s="96"/>
      <c r="CQ562" s="96"/>
      <c r="CR562" s="96"/>
      <c r="CS562" s="96"/>
      <c r="CT562" s="96"/>
      <c r="CU562" s="96"/>
      <c r="CV562" s="96"/>
      <c r="CW562" s="96"/>
      <c r="CX562" s="96"/>
      <c r="CY562" s="96"/>
      <c r="CZ562" s="96"/>
      <c r="DA562" s="96"/>
      <c r="DB562" s="96"/>
      <c r="DC562" s="96"/>
      <c r="DD562" s="96"/>
      <c r="DE562" s="96"/>
      <c r="DF562" s="96"/>
      <c r="DG562" s="96"/>
      <c r="DH562" s="96"/>
      <c r="DI562" s="96"/>
      <c r="DJ562" s="96"/>
      <c r="DK562" s="96"/>
      <c r="DL562" s="96"/>
      <c r="DM562" s="96"/>
      <c r="DN562" s="96"/>
      <c r="DO562" s="96"/>
      <c r="DP562" s="96"/>
      <c r="DQ562" s="96"/>
      <c r="DR562" s="96"/>
      <c r="DS562" s="96"/>
      <c r="DT562" s="96"/>
      <c r="DU562" s="96"/>
      <c r="DV562" s="96"/>
      <c r="DW562" s="96"/>
      <c r="DX562" s="96"/>
      <c r="DY562" s="96"/>
      <c r="DZ562" s="96"/>
      <c r="EA562" s="96"/>
      <c r="EB562" s="96"/>
      <c r="EC562" s="96"/>
      <c r="ED562" s="96"/>
      <c r="EE562" s="96"/>
      <c r="EF562" s="96"/>
      <c r="EG562" s="96"/>
      <c r="EH562" s="96"/>
      <c r="EI562" s="96"/>
      <c r="EJ562" s="96"/>
      <c r="EK562" s="96"/>
      <c r="EL562" s="96"/>
      <c r="EM562" s="96"/>
      <c r="EN562" s="96"/>
      <c r="EO562" s="96"/>
      <c r="EP562" s="96"/>
      <c r="EQ562" s="96"/>
      <c r="ER562" s="96"/>
      <c r="ES562" s="96"/>
      <c r="ET562" s="96"/>
      <c r="EU562" s="96"/>
      <c r="EV562" s="96"/>
      <c r="EW562" s="96"/>
      <c r="EX562" s="96"/>
      <c r="EY562" s="96"/>
      <c r="EZ562" s="96"/>
      <c r="FA562" s="96"/>
      <c r="FB562" s="96"/>
      <c r="FC562" s="96"/>
      <c r="FD562" s="96"/>
      <c r="FE562" s="96"/>
      <c r="FF562" s="96"/>
      <c r="FG562" s="96"/>
      <c r="FH562" s="96"/>
      <c r="FI562" s="96"/>
      <c r="FJ562" s="96"/>
      <c r="FK562" s="96"/>
      <c r="FL562" s="96"/>
      <c r="FM562" s="96"/>
      <c r="FN562" s="96"/>
      <c r="FO562" s="96"/>
      <c r="FP562" s="96"/>
      <c r="FQ562" s="96"/>
      <c r="FR562" s="96"/>
      <c r="FS562" s="96"/>
      <c r="FT562" s="96"/>
      <c r="FU562" s="96"/>
      <c r="FV562" s="96"/>
      <c r="FW562" s="96"/>
      <c r="FX562" s="96"/>
      <c r="FY562" s="96"/>
      <c r="FZ562" s="96"/>
      <c r="GA562" s="96"/>
      <c r="GB562" s="96"/>
      <c r="GC562" s="96"/>
      <c r="GD562" s="96"/>
      <c r="GE562" s="96"/>
      <c r="GF562" s="96"/>
      <c r="GG562" s="96"/>
      <c r="GH562" s="96"/>
      <c r="GI562" s="96"/>
      <c r="GJ562" s="96"/>
      <c r="GK562" s="96"/>
      <c r="GL562" s="96"/>
      <c r="GM562" s="96"/>
      <c r="GN562" s="96"/>
      <c r="GO562" s="96"/>
      <c r="GP562" s="96"/>
      <c r="GQ562" s="96"/>
      <c r="GR562" s="96"/>
      <c r="GS562" s="96"/>
      <c r="GT562" s="96"/>
      <c r="GU562" s="96"/>
      <c r="GV562" s="96"/>
      <c r="GW562" s="96"/>
      <c r="GX562" s="96"/>
      <c r="GY562" s="96"/>
      <c r="GZ562" s="96"/>
      <c r="HA562" s="96"/>
      <c r="HB562" s="96"/>
      <c r="HC562" s="96"/>
      <c r="HD562" s="96"/>
      <c r="HE562" s="96"/>
      <c r="HF562" s="96"/>
      <c r="HG562" s="96"/>
      <c r="HH562" s="96"/>
      <c r="HI562" s="96"/>
      <c r="HJ562" s="96"/>
      <c r="HK562" s="96"/>
      <c r="HL562" s="96"/>
      <c r="HM562" s="96"/>
      <c r="HN562" s="96"/>
      <c r="HO562" s="96"/>
      <c r="HP562" s="96"/>
      <c r="HQ562" s="96"/>
      <c r="HR562" s="96"/>
      <c r="HS562" s="96"/>
      <c r="HT562" s="96"/>
      <c r="HU562" s="96"/>
      <c r="HV562" s="96"/>
      <c r="HW562" s="96"/>
      <c r="HX562" s="96"/>
      <c r="HY562" s="96"/>
      <c r="HZ562" s="96"/>
      <c r="IA562" s="96"/>
      <c r="IB562" s="96"/>
      <c r="IC562" s="96"/>
      <c r="ID562" s="96"/>
      <c r="IE562" s="96"/>
      <c r="IF562" s="96"/>
      <c r="IG562" s="96"/>
      <c r="IH562" s="96"/>
      <c r="II562" s="96"/>
      <c r="IJ562" s="96"/>
      <c r="IK562" s="96"/>
      <c r="IL562" s="96"/>
      <c r="IM562" s="96"/>
      <c r="IN562" s="96"/>
      <c r="IO562" s="96"/>
      <c r="IP562" s="96"/>
      <c r="IQ562" s="96"/>
      <c r="IR562" s="96"/>
      <c r="IS562" s="96"/>
      <c r="IT562" s="96"/>
      <c r="IU562" s="96"/>
      <c r="IV562" s="96"/>
      <c r="IW562" s="96"/>
    </row>
    <row r="563" spans="1:257" s="195" customFormat="1" hidden="1">
      <c r="A563" s="96"/>
      <c r="B563" s="96"/>
      <c r="C563" s="96"/>
      <c r="D563" s="96"/>
      <c r="E563" s="96"/>
      <c r="F563" s="96"/>
      <c r="G563" s="96"/>
      <c r="H563" s="96"/>
      <c r="I563" s="96"/>
      <c r="J563" s="96"/>
      <c r="K563" s="96"/>
      <c r="L563" s="96"/>
      <c r="M563" s="96"/>
      <c r="N563" s="96"/>
      <c r="O563" s="96"/>
      <c r="P563" s="96"/>
      <c r="BD563" s="96"/>
      <c r="BE563" s="96"/>
      <c r="BF563" s="96"/>
      <c r="BG563" s="96"/>
      <c r="BH563" s="96"/>
      <c r="BI563" s="96"/>
      <c r="BJ563" s="96"/>
      <c r="BK563" s="96"/>
      <c r="BL563" s="96"/>
      <c r="BM563" s="96"/>
      <c r="BN563" s="96"/>
      <c r="BO563" s="96"/>
      <c r="BP563" s="96"/>
      <c r="BQ563" s="96"/>
      <c r="BR563" s="96"/>
      <c r="BS563" s="96"/>
      <c r="BT563" s="96"/>
      <c r="BU563" s="96"/>
      <c r="BV563" s="96"/>
      <c r="BW563" s="96"/>
      <c r="BX563" s="96"/>
      <c r="BY563" s="96"/>
      <c r="BZ563" s="96"/>
      <c r="CA563" s="96"/>
      <c r="CB563" s="96"/>
      <c r="CC563" s="96"/>
      <c r="CD563" s="96"/>
      <c r="CE563" s="96"/>
      <c r="CF563" s="96"/>
      <c r="CG563" s="96"/>
      <c r="CH563" s="96"/>
      <c r="CI563" s="96"/>
      <c r="CJ563" s="96"/>
      <c r="CK563" s="96"/>
      <c r="CL563" s="96"/>
      <c r="CM563" s="96"/>
      <c r="CN563" s="96"/>
      <c r="CO563" s="96"/>
      <c r="CP563" s="96"/>
      <c r="CQ563" s="96"/>
      <c r="CR563" s="96"/>
      <c r="CS563" s="96"/>
      <c r="CT563" s="96"/>
      <c r="CU563" s="96"/>
      <c r="CV563" s="96"/>
      <c r="CW563" s="96"/>
      <c r="CX563" s="96"/>
      <c r="CY563" s="96"/>
      <c r="CZ563" s="96"/>
      <c r="DA563" s="96"/>
      <c r="DB563" s="96"/>
      <c r="DC563" s="96"/>
      <c r="DD563" s="96"/>
      <c r="DE563" s="96"/>
      <c r="DF563" s="96"/>
      <c r="DG563" s="96"/>
      <c r="DH563" s="96"/>
      <c r="DI563" s="96"/>
      <c r="DJ563" s="96"/>
      <c r="DK563" s="96"/>
      <c r="DL563" s="96"/>
      <c r="DM563" s="96"/>
      <c r="DN563" s="96"/>
      <c r="DO563" s="96"/>
      <c r="DP563" s="96"/>
      <c r="DQ563" s="96"/>
      <c r="DR563" s="96"/>
      <c r="DS563" s="96"/>
      <c r="DT563" s="96"/>
      <c r="DU563" s="96"/>
      <c r="DV563" s="96"/>
      <c r="DW563" s="96"/>
      <c r="DX563" s="96"/>
      <c r="DY563" s="96"/>
      <c r="DZ563" s="96"/>
      <c r="EA563" s="96"/>
      <c r="EB563" s="96"/>
      <c r="EC563" s="96"/>
      <c r="ED563" s="96"/>
      <c r="EE563" s="96"/>
      <c r="EF563" s="96"/>
      <c r="EG563" s="96"/>
      <c r="EH563" s="96"/>
      <c r="EI563" s="96"/>
      <c r="EJ563" s="96"/>
      <c r="EK563" s="96"/>
      <c r="EL563" s="96"/>
      <c r="EM563" s="96"/>
      <c r="EN563" s="96"/>
      <c r="EO563" s="96"/>
      <c r="EP563" s="96"/>
      <c r="EQ563" s="96"/>
      <c r="ER563" s="96"/>
      <c r="ES563" s="96"/>
      <c r="ET563" s="96"/>
      <c r="EU563" s="96"/>
      <c r="EV563" s="96"/>
      <c r="EW563" s="96"/>
      <c r="EX563" s="96"/>
      <c r="EY563" s="96"/>
      <c r="EZ563" s="96"/>
      <c r="FA563" s="96"/>
      <c r="FB563" s="96"/>
      <c r="FC563" s="96"/>
      <c r="FD563" s="96"/>
      <c r="FE563" s="96"/>
      <c r="FF563" s="96"/>
      <c r="FG563" s="96"/>
      <c r="FH563" s="96"/>
      <c r="FI563" s="96"/>
      <c r="FJ563" s="96"/>
      <c r="FK563" s="96"/>
      <c r="FL563" s="96"/>
      <c r="FM563" s="96"/>
      <c r="FN563" s="96"/>
      <c r="FO563" s="96"/>
      <c r="FP563" s="96"/>
      <c r="FQ563" s="96"/>
      <c r="FR563" s="96"/>
      <c r="FS563" s="96"/>
      <c r="FT563" s="96"/>
      <c r="FU563" s="96"/>
      <c r="FV563" s="96"/>
      <c r="FW563" s="96"/>
      <c r="FX563" s="96"/>
      <c r="FY563" s="96"/>
      <c r="FZ563" s="96"/>
      <c r="GA563" s="96"/>
      <c r="GB563" s="96"/>
      <c r="GC563" s="96"/>
      <c r="GD563" s="96"/>
      <c r="GE563" s="96"/>
      <c r="GF563" s="96"/>
      <c r="GG563" s="96"/>
      <c r="GH563" s="96"/>
      <c r="GI563" s="96"/>
      <c r="GJ563" s="96"/>
      <c r="GK563" s="96"/>
      <c r="GL563" s="96"/>
      <c r="GM563" s="96"/>
      <c r="GN563" s="96"/>
      <c r="GO563" s="96"/>
      <c r="GP563" s="96"/>
      <c r="GQ563" s="96"/>
      <c r="GR563" s="96"/>
      <c r="GS563" s="96"/>
      <c r="GT563" s="96"/>
      <c r="GU563" s="96"/>
      <c r="GV563" s="96"/>
      <c r="GW563" s="96"/>
      <c r="GX563" s="96"/>
      <c r="GY563" s="96"/>
      <c r="GZ563" s="96"/>
      <c r="HA563" s="96"/>
      <c r="HB563" s="96"/>
      <c r="HC563" s="96"/>
      <c r="HD563" s="96"/>
      <c r="HE563" s="96"/>
      <c r="HF563" s="96"/>
      <c r="HG563" s="96"/>
      <c r="HH563" s="96"/>
      <c r="HI563" s="96"/>
      <c r="HJ563" s="96"/>
      <c r="HK563" s="96"/>
      <c r="HL563" s="96"/>
      <c r="HM563" s="96"/>
      <c r="HN563" s="96"/>
      <c r="HO563" s="96"/>
      <c r="HP563" s="96"/>
      <c r="HQ563" s="96"/>
      <c r="HR563" s="96"/>
      <c r="HS563" s="96"/>
      <c r="HT563" s="96"/>
      <c r="HU563" s="96"/>
      <c r="HV563" s="96"/>
      <c r="HW563" s="96"/>
      <c r="HX563" s="96"/>
      <c r="HY563" s="96"/>
      <c r="HZ563" s="96"/>
      <c r="IA563" s="96"/>
      <c r="IB563" s="96"/>
      <c r="IC563" s="96"/>
      <c r="ID563" s="96"/>
      <c r="IE563" s="96"/>
      <c r="IF563" s="96"/>
      <c r="IG563" s="96"/>
      <c r="IH563" s="96"/>
      <c r="II563" s="96"/>
      <c r="IJ563" s="96"/>
      <c r="IK563" s="96"/>
      <c r="IL563" s="96"/>
      <c r="IM563" s="96"/>
      <c r="IN563" s="96"/>
      <c r="IO563" s="96"/>
      <c r="IP563" s="96"/>
      <c r="IQ563" s="96"/>
      <c r="IR563" s="96"/>
      <c r="IS563" s="96"/>
      <c r="IT563" s="96"/>
      <c r="IU563" s="96"/>
      <c r="IV563" s="96"/>
      <c r="IW563" s="96"/>
    </row>
    <row r="564" spans="1:257" s="195" customFormat="1" hidden="1">
      <c r="A564" s="96"/>
      <c r="B564" s="96"/>
      <c r="C564" s="96"/>
      <c r="D564" s="96"/>
      <c r="E564" s="96"/>
      <c r="F564" s="96"/>
      <c r="G564" s="96"/>
      <c r="H564" s="96"/>
      <c r="I564" s="96"/>
      <c r="J564" s="96"/>
      <c r="K564" s="96"/>
      <c r="L564" s="96"/>
      <c r="M564" s="96"/>
      <c r="N564" s="96"/>
      <c r="O564" s="96"/>
      <c r="P564" s="96"/>
      <c r="BD564" s="96"/>
      <c r="BE564" s="96"/>
      <c r="BF564" s="96"/>
      <c r="BG564" s="96"/>
      <c r="BH564" s="96"/>
      <c r="BI564" s="96"/>
      <c r="BJ564" s="96"/>
      <c r="BK564" s="96"/>
      <c r="BL564" s="96"/>
      <c r="BM564" s="96"/>
      <c r="BN564" s="96"/>
      <c r="BO564" s="96"/>
      <c r="BP564" s="96"/>
      <c r="BQ564" s="96"/>
      <c r="BR564" s="96"/>
      <c r="BS564" s="96"/>
      <c r="BT564" s="96"/>
      <c r="BU564" s="96"/>
      <c r="BV564" s="96"/>
      <c r="BW564" s="96"/>
      <c r="BX564" s="96"/>
      <c r="BY564" s="96"/>
      <c r="BZ564" s="96"/>
      <c r="CA564" s="96"/>
      <c r="CB564" s="96"/>
      <c r="CC564" s="96"/>
      <c r="CD564" s="96"/>
      <c r="CE564" s="96"/>
      <c r="CF564" s="96"/>
      <c r="CG564" s="96"/>
      <c r="CH564" s="96"/>
      <c r="CI564" s="96"/>
      <c r="CJ564" s="96"/>
      <c r="CK564" s="96"/>
      <c r="CL564" s="96"/>
      <c r="CM564" s="96"/>
      <c r="CN564" s="96"/>
      <c r="CO564" s="96"/>
      <c r="CP564" s="96"/>
      <c r="CQ564" s="96"/>
      <c r="CR564" s="96"/>
      <c r="CS564" s="96"/>
      <c r="CT564" s="96"/>
      <c r="CU564" s="96"/>
      <c r="CV564" s="96"/>
      <c r="CW564" s="96"/>
      <c r="CX564" s="96"/>
      <c r="CY564" s="96"/>
      <c r="CZ564" s="96"/>
      <c r="DA564" s="96"/>
      <c r="DB564" s="96"/>
      <c r="DC564" s="96"/>
      <c r="DD564" s="96"/>
      <c r="DE564" s="96"/>
      <c r="DF564" s="96"/>
      <c r="DG564" s="96"/>
      <c r="DH564" s="96"/>
      <c r="DI564" s="96"/>
      <c r="DJ564" s="96"/>
      <c r="DK564" s="96"/>
      <c r="DL564" s="96"/>
      <c r="DM564" s="96"/>
      <c r="DN564" s="96"/>
      <c r="DO564" s="96"/>
      <c r="DP564" s="96"/>
      <c r="DQ564" s="96"/>
      <c r="DR564" s="96"/>
      <c r="DS564" s="96"/>
      <c r="DT564" s="96"/>
      <c r="DU564" s="96"/>
      <c r="DV564" s="96"/>
      <c r="DW564" s="96"/>
      <c r="DX564" s="96"/>
      <c r="DY564" s="96"/>
      <c r="DZ564" s="96"/>
      <c r="EA564" s="96"/>
      <c r="EB564" s="96"/>
      <c r="EC564" s="96"/>
      <c r="ED564" s="96"/>
      <c r="EE564" s="96"/>
      <c r="EF564" s="96"/>
      <c r="EG564" s="96"/>
      <c r="EH564" s="96"/>
      <c r="EI564" s="96"/>
      <c r="EJ564" s="96"/>
      <c r="EK564" s="96"/>
      <c r="EL564" s="96"/>
      <c r="EM564" s="96"/>
      <c r="EN564" s="96"/>
      <c r="EO564" s="96"/>
      <c r="EP564" s="96"/>
      <c r="EQ564" s="96"/>
      <c r="ER564" s="96"/>
      <c r="ES564" s="96"/>
      <c r="ET564" s="96"/>
      <c r="EU564" s="96"/>
      <c r="EV564" s="96"/>
      <c r="EW564" s="96"/>
      <c r="EX564" s="96"/>
      <c r="EY564" s="96"/>
      <c r="EZ564" s="96"/>
      <c r="FA564" s="96"/>
      <c r="FB564" s="96"/>
      <c r="FC564" s="96"/>
      <c r="FD564" s="96"/>
      <c r="FE564" s="96"/>
      <c r="FF564" s="96"/>
      <c r="FG564" s="96"/>
      <c r="FH564" s="96"/>
      <c r="FI564" s="96"/>
      <c r="FJ564" s="96"/>
      <c r="FK564" s="96"/>
      <c r="FL564" s="96"/>
      <c r="FM564" s="96"/>
      <c r="FN564" s="96"/>
      <c r="FO564" s="96"/>
      <c r="FP564" s="96"/>
      <c r="FQ564" s="96"/>
      <c r="FR564" s="96"/>
      <c r="FS564" s="96"/>
      <c r="FT564" s="96"/>
      <c r="FU564" s="96"/>
      <c r="FV564" s="96"/>
      <c r="FW564" s="96"/>
      <c r="FX564" s="96"/>
      <c r="FY564" s="96"/>
      <c r="FZ564" s="96"/>
      <c r="GA564" s="96"/>
      <c r="GB564" s="96"/>
      <c r="GC564" s="96"/>
      <c r="GD564" s="96"/>
      <c r="GE564" s="96"/>
      <c r="GF564" s="96"/>
      <c r="GG564" s="96"/>
      <c r="GH564" s="96"/>
      <c r="GI564" s="96"/>
      <c r="GJ564" s="96"/>
      <c r="GK564" s="96"/>
      <c r="GL564" s="96"/>
      <c r="GM564" s="96"/>
      <c r="GN564" s="96"/>
      <c r="GO564" s="96"/>
      <c r="GP564" s="96"/>
      <c r="GQ564" s="96"/>
      <c r="GR564" s="96"/>
      <c r="GS564" s="96"/>
      <c r="GT564" s="96"/>
      <c r="GU564" s="96"/>
      <c r="GV564" s="96"/>
      <c r="GW564" s="96"/>
      <c r="GX564" s="96"/>
      <c r="GY564" s="96"/>
      <c r="GZ564" s="96"/>
      <c r="HA564" s="96"/>
      <c r="HB564" s="96"/>
      <c r="HC564" s="96"/>
      <c r="HD564" s="96"/>
      <c r="HE564" s="96"/>
      <c r="HF564" s="96"/>
      <c r="HG564" s="96"/>
      <c r="HH564" s="96"/>
      <c r="HI564" s="96"/>
      <c r="HJ564" s="96"/>
      <c r="HK564" s="96"/>
      <c r="HL564" s="96"/>
      <c r="HM564" s="96"/>
      <c r="HN564" s="96"/>
      <c r="HO564" s="96"/>
      <c r="HP564" s="96"/>
      <c r="HQ564" s="96"/>
      <c r="HR564" s="96"/>
      <c r="HS564" s="96"/>
      <c r="HT564" s="96"/>
      <c r="HU564" s="96"/>
      <c r="HV564" s="96"/>
      <c r="HW564" s="96"/>
      <c r="HX564" s="96"/>
      <c r="HY564" s="96"/>
      <c r="HZ564" s="96"/>
      <c r="IA564" s="96"/>
      <c r="IB564" s="96"/>
      <c r="IC564" s="96"/>
      <c r="ID564" s="96"/>
      <c r="IE564" s="96"/>
      <c r="IF564" s="96"/>
      <c r="IG564" s="96"/>
      <c r="IH564" s="96"/>
      <c r="II564" s="96"/>
      <c r="IJ564" s="96"/>
      <c r="IK564" s="96"/>
      <c r="IL564" s="96"/>
      <c r="IM564" s="96"/>
      <c r="IN564" s="96"/>
      <c r="IO564" s="96"/>
      <c r="IP564" s="96"/>
      <c r="IQ564" s="96"/>
      <c r="IR564" s="96"/>
      <c r="IS564" s="96"/>
      <c r="IT564" s="96"/>
      <c r="IU564" s="96"/>
      <c r="IV564" s="96"/>
      <c r="IW564" s="96"/>
    </row>
    <row r="565" spans="1:257" s="195" customFormat="1" hidden="1">
      <c r="A565" s="96"/>
      <c r="B565" s="96"/>
      <c r="C565" s="96"/>
      <c r="D565" s="96"/>
      <c r="E565" s="96"/>
      <c r="F565" s="96"/>
      <c r="G565" s="96"/>
      <c r="H565" s="96"/>
      <c r="I565" s="96"/>
      <c r="J565" s="96"/>
      <c r="K565" s="96"/>
      <c r="L565" s="96"/>
      <c r="M565" s="96"/>
      <c r="N565" s="96"/>
      <c r="O565" s="96"/>
      <c r="P565" s="96"/>
      <c r="BD565" s="96"/>
      <c r="BE565" s="96"/>
      <c r="BF565" s="96"/>
      <c r="BG565" s="96"/>
      <c r="BH565" s="96"/>
      <c r="BI565" s="96"/>
      <c r="BJ565" s="96"/>
      <c r="BK565" s="96"/>
      <c r="BL565" s="96"/>
      <c r="BM565" s="96"/>
      <c r="BN565" s="96"/>
      <c r="BO565" s="96"/>
      <c r="BP565" s="96"/>
      <c r="BQ565" s="96"/>
      <c r="BR565" s="96"/>
      <c r="BS565" s="96"/>
      <c r="BT565" s="96"/>
      <c r="BU565" s="96"/>
      <c r="BV565" s="96"/>
      <c r="BW565" s="96"/>
      <c r="BX565" s="96"/>
      <c r="BY565" s="96"/>
      <c r="BZ565" s="96"/>
      <c r="CA565" s="96"/>
      <c r="CB565" s="96"/>
      <c r="CC565" s="96"/>
      <c r="CD565" s="96"/>
      <c r="CE565" s="96"/>
      <c r="CF565" s="96"/>
      <c r="CG565" s="96"/>
      <c r="CH565" s="96"/>
      <c r="CI565" s="96"/>
      <c r="CJ565" s="96"/>
      <c r="CK565" s="96"/>
      <c r="CL565" s="96"/>
      <c r="CM565" s="96"/>
      <c r="CN565" s="96"/>
      <c r="CO565" s="96"/>
      <c r="CP565" s="96"/>
      <c r="CQ565" s="96"/>
      <c r="CR565" s="96"/>
      <c r="CS565" s="96"/>
      <c r="CT565" s="96"/>
      <c r="CU565" s="96"/>
      <c r="CV565" s="96"/>
      <c r="CW565" s="96"/>
      <c r="CX565" s="96"/>
      <c r="CY565" s="96"/>
      <c r="CZ565" s="96"/>
      <c r="DA565" s="96"/>
      <c r="DB565" s="96"/>
      <c r="DC565" s="96"/>
      <c r="DD565" s="96"/>
      <c r="DE565" s="96"/>
      <c r="DF565" s="96"/>
      <c r="DG565" s="96"/>
      <c r="DH565" s="96"/>
      <c r="DI565" s="96"/>
      <c r="DJ565" s="96"/>
      <c r="DK565" s="96"/>
      <c r="DL565" s="96"/>
      <c r="DM565" s="96"/>
      <c r="DN565" s="96"/>
      <c r="DO565" s="96"/>
      <c r="DP565" s="96"/>
      <c r="DQ565" s="96"/>
      <c r="DR565" s="96"/>
      <c r="DS565" s="96"/>
      <c r="DT565" s="96"/>
      <c r="DU565" s="96"/>
      <c r="DV565" s="96"/>
      <c r="DW565" s="96"/>
      <c r="DX565" s="96"/>
      <c r="DY565" s="96"/>
      <c r="DZ565" s="96"/>
      <c r="EA565" s="96"/>
      <c r="EB565" s="96"/>
      <c r="EC565" s="96"/>
      <c r="ED565" s="96"/>
      <c r="EE565" s="96"/>
      <c r="EF565" s="96"/>
      <c r="EG565" s="96"/>
      <c r="EH565" s="96"/>
      <c r="EI565" s="96"/>
      <c r="EJ565" s="96"/>
      <c r="EK565" s="96"/>
      <c r="EL565" s="96"/>
      <c r="EM565" s="96"/>
      <c r="EN565" s="96"/>
      <c r="EO565" s="96"/>
      <c r="EP565" s="96"/>
      <c r="EQ565" s="96"/>
      <c r="ER565" s="96"/>
      <c r="ES565" s="96"/>
      <c r="ET565" s="96"/>
      <c r="EU565" s="96"/>
      <c r="EV565" s="96"/>
      <c r="EW565" s="96"/>
      <c r="EX565" s="96"/>
      <c r="EY565" s="96"/>
      <c r="EZ565" s="96"/>
      <c r="FA565" s="96"/>
      <c r="FB565" s="96"/>
      <c r="FC565" s="96"/>
      <c r="FD565" s="96"/>
      <c r="FE565" s="96"/>
      <c r="FF565" s="96"/>
      <c r="FG565" s="96"/>
      <c r="FH565" s="96"/>
      <c r="FI565" s="96"/>
      <c r="FJ565" s="96"/>
      <c r="FK565" s="96"/>
      <c r="FL565" s="96"/>
      <c r="FM565" s="96"/>
      <c r="FN565" s="96"/>
      <c r="FO565" s="96"/>
      <c r="FP565" s="96"/>
      <c r="FQ565" s="96"/>
      <c r="FR565" s="96"/>
      <c r="FS565" s="96"/>
      <c r="FT565" s="96"/>
      <c r="FU565" s="96"/>
      <c r="FV565" s="96"/>
      <c r="FW565" s="96"/>
      <c r="FX565" s="96"/>
      <c r="FY565" s="96"/>
      <c r="FZ565" s="96"/>
      <c r="GA565" s="96"/>
      <c r="GB565" s="96"/>
      <c r="GC565" s="96"/>
      <c r="GD565" s="96"/>
      <c r="GE565" s="96"/>
      <c r="GF565" s="96"/>
      <c r="GG565" s="96"/>
      <c r="GH565" s="96"/>
      <c r="GI565" s="96"/>
      <c r="GJ565" s="96"/>
      <c r="GK565" s="96"/>
      <c r="GL565" s="96"/>
      <c r="GM565" s="96"/>
      <c r="GN565" s="96"/>
      <c r="GO565" s="96"/>
      <c r="GP565" s="96"/>
      <c r="GQ565" s="96"/>
      <c r="GR565" s="96"/>
      <c r="GS565" s="96"/>
      <c r="GT565" s="96"/>
      <c r="GU565" s="96"/>
      <c r="GV565" s="96"/>
      <c r="GW565" s="96"/>
      <c r="GX565" s="96"/>
      <c r="GY565" s="96"/>
      <c r="GZ565" s="96"/>
      <c r="HA565" s="96"/>
      <c r="HB565" s="96"/>
      <c r="HC565" s="96"/>
      <c r="HD565" s="96"/>
      <c r="HE565" s="96"/>
      <c r="HF565" s="96"/>
      <c r="HG565" s="96"/>
      <c r="HH565" s="96"/>
      <c r="HI565" s="96"/>
      <c r="HJ565" s="96"/>
      <c r="HK565" s="96"/>
      <c r="HL565" s="96"/>
      <c r="HM565" s="96"/>
      <c r="HN565" s="96"/>
      <c r="HO565" s="96"/>
      <c r="HP565" s="96"/>
      <c r="HQ565" s="96"/>
      <c r="HR565" s="96"/>
      <c r="HS565" s="96"/>
      <c r="HT565" s="96"/>
      <c r="HU565" s="96"/>
      <c r="HV565" s="96"/>
      <c r="HW565" s="96"/>
      <c r="HX565" s="96"/>
      <c r="HY565" s="96"/>
      <c r="HZ565" s="96"/>
      <c r="IA565" s="96"/>
      <c r="IB565" s="96"/>
      <c r="IC565" s="96"/>
      <c r="ID565" s="96"/>
      <c r="IE565" s="96"/>
      <c r="IF565" s="96"/>
      <c r="IG565" s="96"/>
      <c r="IH565" s="96"/>
      <c r="II565" s="96"/>
      <c r="IJ565" s="96"/>
      <c r="IK565" s="96"/>
      <c r="IL565" s="96"/>
      <c r="IM565" s="96"/>
      <c r="IN565" s="96"/>
      <c r="IO565" s="96"/>
      <c r="IP565" s="96"/>
      <c r="IQ565" s="96"/>
      <c r="IR565" s="96"/>
      <c r="IS565" s="96"/>
      <c r="IT565" s="96"/>
      <c r="IU565" s="96"/>
      <c r="IV565" s="96"/>
      <c r="IW565" s="96"/>
    </row>
    <row r="566" spans="1:257" s="195" customFormat="1" hidden="1">
      <c r="A566" s="96"/>
      <c r="B566" s="96"/>
      <c r="C566" s="96"/>
      <c r="D566" s="96"/>
      <c r="E566" s="96"/>
      <c r="F566" s="96"/>
      <c r="G566" s="96"/>
      <c r="H566" s="96"/>
      <c r="I566" s="96"/>
      <c r="J566" s="96"/>
      <c r="K566" s="96"/>
      <c r="L566" s="96"/>
      <c r="M566" s="96"/>
      <c r="N566" s="96"/>
      <c r="O566" s="96"/>
      <c r="P566" s="96"/>
      <c r="BD566" s="96"/>
      <c r="BE566" s="96"/>
      <c r="BF566" s="96"/>
      <c r="BG566" s="96"/>
      <c r="BH566" s="96"/>
      <c r="BI566" s="96"/>
      <c r="BJ566" s="96"/>
      <c r="BK566" s="96"/>
      <c r="BL566" s="96"/>
      <c r="BM566" s="96"/>
      <c r="BN566" s="96"/>
      <c r="BO566" s="96"/>
      <c r="BP566" s="96"/>
      <c r="BQ566" s="96"/>
      <c r="BR566" s="96"/>
      <c r="BS566" s="96"/>
      <c r="BT566" s="96"/>
      <c r="BU566" s="96"/>
      <c r="BV566" s="96"/>
      <c r="BW566" s="96"/>
      <c r="BX566" s="96"/>
      <c r="BY566" s="96"/>
      <c r="BZ566" s="96"/>
      <c r="CA566" s="96"/>
      <c r="CB566" s="96"/>
      <c r="CC566" s="96"/>
      <c r="CD566" s="96"/>
      <c r="CE566" s="96"/>
      <c r="CF566" s="96"/>
      <c r="CG566" s="96"/>
      <c r="CH566" s="96"/>
      <c r="CI566" s="96"/>
      <c r="CJ566" s="96"/>
      <c r="CK566" s="96"/>
      <c r="CL566" s="96"/>
      <c r="CM566" s="96"/>
      <c r="CN566" s="96"/>
      <c r="CO566" s="96"/>
      <c r="CP566" s="96"/>
      <c r="CQ566" s="96"/>
      <c r="CR566" s="96"/>
      <c r="CS566" s="96"/>
      <c r="CT566" s="96"/>
      <c r="CU566" s="96"/>
      <c r="CV566" s="96"/>
      <c r="CW566" s="96"/>
      <c r="CX566" s="96"/>
      <c r="CY566" s="96"/>
      <c r="CZ566" s="96"/>
      <c r="DA566" s="96"/>
      <c r="DB566" s="96"/>
      <c r="DC566" s="96"/>
      <c r="DD566" s="96"/>
      <c r="DE566" s="96"/>
      <c r="DF566" s="96"/>
      <c r="DG566" s="96"/>
      <c r="DH566" s="96"/>
      <c r="DI566" s="96"/>
      <c r="DJ566" s="96"/>
      <c r="DK566" s="96"/>
      <c r="DL566" s="96"/>
      <c r="DM566" s="96"/>
      <c r="DN566" s="96"/>
      <c r="DO566" s="96"/>
      <c r="DP566" s="96"/>
      <c r="DQ566" s="96"/>
      <c r="DR566" s="96"/>
      <c r="DS566" s="96"/>
      <c r="DT566" s="96"/>
      <c r="DU566" s="96"/>
      <c r="DV566" s="96"/>
      <c r="DW566" s="96"/>
      <c r="DX566" s="96"/>
      <c r="DY566" s="96"/>
      <c r="DZ566" s="96"/>
      <c r="EA566" s="96"/>
      <c r="EB566" s="96"/>
      <c r="EC566" s="96"/>
      <c r="ED566" s="96"/>
      <c r="EE566" s="96"/>
      <c r="EF566" s="96"/>
      <c r="EG566" s="96"/>
      <c r="EH566" s="96"/>
      <c r="EI566" s="96"/>
      <c r="EJ566" s="96"/>
      <c r="EK566" s="96"/>
      <c r="EL566" s="96"/>
      <c r="EM566" s="96"/>
      <c r="EN566" s="96"/>
      <c r="EO566" s="96"/>
      <c r="EP566" s="96"/>
      <c r="EQ566" s="96"/>
      <c r="ER566" s="96"/>
      <c r="ES566" s="96"/>
      <c r="ET566" s="96"/>
      <c r="EU566" s="96"/>
      <c r="EV566" s="96"/>
      <c r="EW566" s="96"/>
      <c r="EX566" s="96"/>
      <c r="EY566" s="96"/>
      <c r="EZ566" s="96"/>
      <c r="FA566" s="96"/>
      <c r="FB566" s="96"/>
      <c r="FC566" s="96"/>
      <c r="FD566" s="96"/>
      <c r="FE566" s="96"/>
      <c r="FF566" s="96"/>
      <c r="FG566" s="96"/>
      <c r="FH566" s="96"/>
      <c r="FI566" s="96"/>
      <c r="FJ566" s="96"/>
      <c r="FK566" s="96"/>
      <c r="FL566" s="96"/>
      <c r="FM566" s="96"/>
      <c r="FN566" s="96"/>
      <c r="FO566" s="96"/>
      <c r="FP566" s="96"/>
      <c r="FQ566" s="96"/>
      <c r="FR566" s="96"/>
      <c r="FS566" s="96"/>
      <c r="FT566" s="96"/>
      <c r="FU566" s="96"/>
      <c r="FV566" s="96"/>
      <c r="FW566" s="96"/>
      <c r="FX566" s="96"/>
      <c r="FY566" s="96"/>
      <c r="FZ566" s="96"/>
      <c r="GA566" s="96"/>
      <c r="GB566" s="96"/>
      <c r="GC566" s="96"/>
      <c r="GD566" s="96"/>
      <c r="GE566" s="96"/>
      <c r="GF566" s="96"/>
      <c r="GG566" s="96"/>
      <c r="GH566" s="96"/>
      <c r="GI566" s="96"/>
      <c r="GJ566" s="96"/>
      <c r="GK566" s="96"/>
      <c r="GL566" s="96"/>
      <c r="GM566" s="96"/>
      <c r="GN566" s="96"/>
      <c r="GO566" s="96"/>
      <c r="GP566" s="96"/>
      <c r="GQ566" s="96"/>
      <c r="GR566" s="96"/>
      <c r="GS566" s="96"/>
      <c r="GT566" s="96"/>
      <c r="GU566" s="96"/>
      <c r="GV566" s="96"/>
      <c r="GW566" s="96"/>
      <c r="GX566" s="96"/>
      <c r="GY566" s="96"/>
      <c r="GZ566" s="96"/>
      <c r="HA566" s="96"/>
      <c r="HB566" s="96"/>
      <c r="HC566" s="96"/>
      <c r="HD566" s="96"/>
      <c r="HE566" s="96"/>
      <c r="HF566" s="96"/>
      <c r="HG566" s="96"/>
      <c r="HH566" s="96"/>
      <c r="HI566" s="96"/>
      <c r="HJ566" s="96"/>
      <c r="HK566" s="96"/>
      <c r="HL566" s="96"/>
      <c r="HM566" s="96"/>
      <c r="HN566" s="96"/>
      <c r="HO566" s="96"/>
      <c r="HP566" s="96"/>
      <c r="HQ566" s="96"/>
      <c r="HR566" s="96"/>
      <c r="HS566" s="96"/>
      <c r="HT566" s="96"/>
      <c r="HU566" s="96"/>
      <c r="HV566" s="96"/>
      <c r="HW566" s="96"/>
      <c r="HX566" s="96"/>
      <c r="HY566" s="96"/>
      <c r="HZ566" s="96"/>
      <c r="IA566" s="96"/>
      <c r="IB566" s="96"/>
      <c r="IC566" s="96"/>
      <c r="ID566" s="96"/>
      <c r="IE566" s="96"/>
      <c r="IF566" s="96"/>
      <c r="IG566" s="96"/>
      <c r="IH566" s="96"/>
      <c r="II566" s="96"/>
      <c r="IJ566" s="96"/>
      <c r="IK566" s="96"/>
      <c r="IL566" s="96"/>
      <c r="IM566" s="96"/>
      <c r="IN566" s="96"/>
      <c r="IO566" s="96"/>
      <c r="IP566" s="96"/>
      <c r="IQ566" s="96"/>
      <c r="IR566" s="96"/>
      <c r="IS566" s="96"/>
      <c r="IT566" s="96"/>
      <c r="IU566" s="96"/>
      <c r="IV566" s="96"/>
      <c r="IW566" s="96"/>
    </row>
    <row r="567" spans="1:257" s="195" customFormat="1" hidden="1">
      <c r="A567" s="96"/>
      <c r="B567" s="96"/>
      <c r="C567" s="96"/>
      <c r="D567" s="96"/>
      <c r="E567" s="96"/>
      <c r="F567" s="96"/>
      <c r="G567" s="96"/>
      <c r="H567" s="96"/>
      <c r="I567" s="96"/>
      <c r="J567" s="96"/>
      <c r="K567" s="96"/>
      <c r="L567" s="96"/>
      <c r="M567" s="96"/>
      <c r="N567" s="96"/>
      <c r="O567" s="96"/>
      <c r="P567" s="96"/>
      <c r="BD567" s="96"/>
      <c r="BE567" s="96"/>
      <c r="BF567" s="96"/>
      <c r="BG567" s="96"/>
      <c r="BH567" s="96"/>
      <c r="BI567" s="96"/>
      <c r="BJ567" s="96"/>
      <c r="BK567" s="96"/>
      <c r="BL567" s="96"/>
      <c r="BM567" s="96"/>
      <c r="BN567" s="96"/>
      <c r="BO567" s="96"/>
      <c r="BP567" s="96"/>
      <c r="BQ567" s="96"/>
      <c r="BR567" s="96"/>
      <c r="BS567" s="96"/>
      <c r="BT567" s="96"/>
      <c r="BU567" s="96"/>
      <c r="BV567" s="96"/>
      <c r="BW567" s="96"/>
      <c r="BX567" s="96"/>
      <c r="BY567" s="96"/>
      <c r="BZ567" s="96"/>
      <c r="CA567" s="96"/>
      <c r="CB567" s="96"/>
      <c r="CC567" s="96"/>
      <c r="CD567" s="96"/>
      <c r="CE567" s="96"/>
      <c r="CF567" s="96"/>
      <c r="CG567" s="96"/>
      <c r="CH567" s="96"/>
      <c r="CI567" s="96"/>
      <c r="CJ567" s="96"/>
      <c r="CK567" s="96"/>
      <c r="CL567" s="96"/>
      <c r="CM567" s="96"/>
      <c r="CN567" s="96"/>
      <c r="CO567" s="96"/>
      <c r="CP567" s="96"/>
      <c r="CQ567" s="96"/>
      <c r="CR567" s="96"/>
      <c r="CS567" s="96"/>
      <c r="CT567" s="96"/>
      <c r="CU567" s="96"/>
      <c r="CV567" s="96"/>
      <c r="CW567" s="96"/>
      <c r="CX567" s="96"/>
      <c r="CY567" s="96"/>
      <c r="CZ567" s="96"/>
      <c r="DA567" s="96"/>
      <c r="DB567" s="96"/>
      <c r="DC567" s="96"/>
      <c r="DD567" s="96"/>
      <c r="DE567" s="96"/>
      <c r="DF567" s="96"/>
      <c r="DG567" s="96"/>
      <c r="DH567" s="96"/>
      <c r="DI567" s="96"/>
      <c r="DJ567" s="96"/>
      <c r="DK567" s="96"/>
      <c r="DL567" s="96"/>
      <c r="DM567" s="96"/>
      <c r="DN567" s="96"/>
      <c r="DO567" s="96"/>
      <c r="DP567" s="96"/>
      <c r="DQ567" s="96"/>
      <c r="DR567" s="96"/>
      <c r="DS567" s="96"/>
      <c r="DT567" s="96"/>
      <c r="DU567" s="96"/>
      <c r="DV567" s="96"/>
      <c r="DW567" s="96"/>
      <c r="DX567" s="96"/>
      <c r="DY567" s="96"/>
      <c r="DZ567" s="96"/>
      <c r="EA567" s="96"/>
      <c r="EB567" s="96"/>
      <c r="EC567" s="96"/>
      <c r="ED567" s="96"/>
      <c r="EE567" s="96"/>
      <c r="EF567" s="96"/>
      <c r="EG567" s="96"/>
      <c r="EH567" s="96"/>
      <c r="EI567" s="96"/>
      <c r="EJ567" s="96"/>
      <c r="EK567" s="96"/>
      <c r="EL567" s="96"/>
      <c r="EM567" s="96"/>
      <c r="EN567" s="96"/>
      <c r="EO567" s="96"/>
      <c r="EP567" s="96"/>
      <c r="EQ567" s="96"/>
      <c r="ER567" s="96"/>
      <c r="ES567" s="96"/>
      <c r="ET567" s="96"/>
      <c r="EU567" s="96"/>
      <c r="EV567" s="96"/>
      <c r="EW567" s="96"/>
      <c r="EX567" s="96"/>
      <c r="EY567" s="96"/>
      <c r="EZ567" s="96"/>
      <c r="FA567" s="96"/>
      <c r="FB567" s="96"/>
      <c r="FC567" s="96"/>
      <c r="FD567" s="96"/>
      <c r="FE567" s="96"/>
      <c r="FF567" s="96"/>
      <c r="FG567" s="96"/>
      <c r="FH567" s="96"/>
      <c r="FI567" s="96"/>
      <c r="FJ567" s="96"/>
      <c r="FK567" s="96"/>
      <c r="FL567" s="96"/>
      <c r="FM567" s="96"/>
      <c r="FN567" s="96"/>
      <c r="FO567" s="96"/>
      <c r="FP567" s="96"/>
      <c r="FQ567" s="96"/>
      <c r="FR567" s="96"/>
      <c r="FS567" s="96"/>
      <c r="FT567" s="96"/>
      <c r="FU567" s="96"/>
      <c r="FV567" s="96"/>
      <c r="FW567" s="96"/>
      <c r="FX567" s="96"/>
      <c r="FY567" s="96"/>
      <c r="FZ567" s="96"/>
      <c r="GA567" s="96"/>
      <c r="GB567" s="96"/>
      <c r="GC567" s="96"/>
      <c r="GD567" s="96"/>
      <c r="GE567" s="96"/>
      <c r="GF567" s="96"/>
      <c r="GG567" s="96"/>
      <c r="GH567" s="96"/>
      <c r="GI567" s="96"/>
      <c r="GJ567" s="96"/>
      <c r="GK567" s="96"/>
      <c r="GL567" s="96"/>
      <c r="GM567" s="96"/>
      <c r="GN567" s="96"/>
      <c r="GO567" s="96"/>
      <c r="GP567" s="96"/>
      <c r="GQ567" s="96"/>
      <c r="GR567" s="96"/>
      <c r="GS567" s="96"/>
      <c r="GT567" s="96"/>
      <c r="GU567" s="96"/>
      <c r="GV567" s="96"/>
      <c r="GW567" s="96"/>
      <c r="GX567" s="96"/>
      <c r="GY567" s="96"/>
      <c r="GZ567" s="96"/>
      <c r="HA567" s="96"/>
      <c r="HB567" s="96"/>
      <c r="HC567" s="96"/>
      <c r="HD567" s="96"/>
      <c r="HE567" s="96"/>
      <c r="HF567" s="96"/>
      <c r="HG567" s="96"/>
      <c r="HH567" s="96"/>
      <c r="HI567" s="96"/>
      <c r="HJ567" s="96"/>
      <c r="HK567" s="96"/>
      <c r="HL567" s="96"/>
      <c r="HM567" s="96"/>
      <c r="HN567" s="96"/>
      <c r="HO567" s="96"/>
      <c r="HP567" s="96"/>
      <c r="HQ567" s="96"/>
      <c r="HR567" s="96"/>
      <c r="HS567" s="96"/>
      <c r="HT567" s="96"/>
      <c r="HU567" s="96"/>
      <c r="HV567" s="96"/>
      <c r="HW567" s="96"/>
      <c r="HX567" s="96"/>
      <c r="HY567" s="96"/>
      <c r="HZ567" s="96"/>
      <c r="IA567" s="96"/>
      <c r="IB567" s="96"/>
      <c r="IC567" s="96"/>
      <c r="ID567" s="96"/>
      <c r="IE567" s="96"/>
      <c r="IF567" s="96"/>
      <c r="IG567" s="96"/>
      <c r="IH567" s="96"/>
      <c r="II567" s="96"/>
      <c r="IJ567" s="96"/>
      <c r="IK567" s="96"/>
      <c r="IL567" s="96"/>
      <c r="IM567" s="96"/>
      <c r="IN567" s="96"/>
      <c r="IO567" s="96"/>
      <c r="IP567" s="96"/>
      <c r="IQ567" s="96"/>
      <c r="IR567" s="96"/>
      <c r="IS567" s="96"/>
      <c r="IT567" s="96"/>
      <c r="IU567" s="96"/>
      <c r="IV567" s="96"/>
      <c r="IW567" s="96"/>
    </row>
    <row r="568" spans="1:257" s="195" customFormat="1" hidden="1">
      <c r="A568" s="96"/>
      <c r="B568" s="96"/>
      <c r="C568" s="96"/>
      <c r="D568" s="96"/>
      <c r="E568" s="96"/>
      <c r="F568" s="96"/>
      <c r="G568" s="96"/>
      <c r="H568" s="96"/>
      <c r="I568" s="96"/>
      <c r="J568" s="96"/>
      <c r="K568" s="96"/>
      <c r="L568" s="96"/>
      <c r="M568" s="96"/>
      <c r="N568" s="96"/>
      <c r="O568" s="96"/>
      <c r="P568" s="96"/>
      <c r="BD568" s="96"/>
      <c r="BE568" s="96"/>
      <c r="BF568" s="96"/>
      <c r="BG568" s="96"/>
      <c r="BH568" s="96"/>
      <c r="BI568" s="96"/>
      <c r="BJ568" s="96"/>
      <c r="BK568" s="96"/>
      <c r="BL568" s="96"/>
      <c r="BM568" s="96"/>
      <c r="BN568" s="96"/>
      <c r="BO568" s="96"/>
      <c r="BP568" s="96"/>
      <c r="BQ568" s="96"/>
      <c r="BR568" s="96"/>
      <c r="BS568" s="96"/>
      <c r="BT568" s="96"/>
      <c r="BU568" s="96"/>
      <c r="BV568" s="96"/>
      <c r="BW568" s="96"/>
      <c r="BX568" s="96"/>
      <c r="BY568" s="96"/>
      <c r="BZ568" s="96"/>
      <c r="CA568" s="96"/>
      <c r="CB568" s="96"/>
      <c r="CC568" s="96"/>
      <c r="CD568" s="96"/>
      <c r="CE568" s="96"/>
      <c r="CF568" s="96"/>
      <c r="CG568" s="96"/>
      <c r="CH568" s="96"/>
      <c r="CI568" s="96"/>
      <c r="CJ568" s="96"/>
      <c r="CK568" s="96"/>
      <c r="CL568" s="96"/>
      <c r="CM568" s="96"/>
      <c r="CN568" s="96"/>
      <c r="CO568" s="96"/>
      <c r="CP568" s="96"/>
      <c r="CQ568" s="96"/>
      <c r="CR568" s="96"/>
      <c r="CS568" s="96"/>
      <c r="CT568" s="96"/>
      <c r="CU568" s="96"/>
      <c r="CV568" s="96"/>
      <c r="CW568" s="96"/>
      <c r="CX568" s="96"/>
      <c r="CY568" s="96"/>
      <c r="CZ568" s="96"/>
      <c r="DA568" s="96"/>
      <c r="DB568" s="96"/>
      <c r="DC568" s="96"/>
      <c r="DD568" s="96"/>
      <c r="DE568" s="96"/>
      <c r="DF568" s="96"/>
      <c r="DG568" s="96"/>
      <c r="DH568" s="96"/>
      <c r="DI568" s="96"/>
      <c r="DJ568" s="96"/>
      <c r="DK568" s="96"/>
      <c r="DL568" s="96"/>
      <c r="DM568" s="96"/>
      <c r="DN568" s="96"/>
      <c r="DO568" s="96"/>
      <c r="DP568" s="96"/>
      <c r="DQ568" s="96"/>
      <c r="DR568" s="96"/>
      <c r="DS568" s="96"/>
      <c r="DT568" s="96"/>
      <c r="DU568" s="96"/>
      <c r="DV568" s="96"/>
      <c r="DW568" s="96"/>
      <c r="DX568" s="96"/>
      <c r="DY568" s="96"/>
      <c r="DZ568" s="96"/>
      <c r="EA568" s="96"/>
      <c r="EB568" s="96"/>
      <c r="EC568" s="96"/>
      <c r="ED568" s="96"/>
      <c r="EE568" s="96"/>
      <c r="EF568" s="96"/>
      <c r="EG568" s="96"/>
      <c r="EH568" s="96"/>
      <c r="EI568" s="96"/>
      <c r="EJ568" s="96"/>
      <c r="EK568" s="96"/>
      <c r="EL568" s="96"/>
      <c r="EM568" s="96"/>
      <c r="EN568" s="96"/>
      <c r="EO568" s="96"/>
      <c r="EP568" s="96"/>
      <c r="EQ568" s="96"/>
      <c r="ER568" s="96"/>
      <c r="ES568" s="96"/>
      <c r="ET568" s="96"/>
      <c r="EU568" s="96"/>
      <c r="EV568" s="96"/>
      <c r="EW568" s="96"/>
      <c r="EX568" s="96"/>
      <c r="EY568" s="96"/>
      <c r="EZ568" s="96"/>
      <c r="FA568" s="96"/>
      <c r="FB568" s="96"/>
      <c r="FC568" s="96"/>
      <c r="FD568" s="96"/>
      <c r="FE568" s="96"/>
      <c r="FF568" s="96"/>
      <c r="FG568" s="96"/>
      <c r="FH568" s="96"/>
      <c r="FI568" s="96"/>
      <c r="FJ568" s="96"/>
      <c r="FK568" s="96"/>
      <c r="FL568" s="96"/>
      <c r="FM568" s="96"/>
      <c r="FN568" s="96"/>
      <c r="FO568" s="96"/>
      <c r="FP568" s="96"/>
      <c r="FQ568" s="96"/>
      <c r="FR568" s="96"/>
      <c r="FS568" s="96"/>
      <c r="FT568" s="96"/>
      <c r="FU568" s="96"/>
      <c r="FV568" s="96"/>
      <c r="FW568" s="96"/>
      <c r="FX568" s="96"/>
      <c r="FY568" s="96"/>
      <c r="FZ568" s="96"/>
      <c r="GA568" s="96"/>
      <c r="GB568" s="96"/>
      <c r="GC568" s="96"/>
      <c r="GD568" s="96"/>
      <c r="GE568" s="96"/>
      <c r="GF568" s="96"/>
      <c r="GG568" s="96"/>
      <c r="GH568" s="96"/>
      <c r="GI568" s="96"/>
      <c r="GJ568" s="96"/>
      <c r="GK568" s="96"/>
      <c r="GL568" s="96"/>
      <c r="GM568" s="96"/>
      <c r="GN568" s="96"/>
      <c r="GO568" s="96"/>
      <c r="GP568" s="96"/>
      <c r="GQ568" s="96"/>
      <c r="GR568" s="96"/>
      <c r="GS568" s="96"/>
      <c r="GT568" s="96"/>
      <c r="GU568" s="96"/>
      <c r="GV568" s="96"/>
      <c r="GW568" s="96"/>
      <c r="GX568" s="96"/>
      <c r="GY568" s="96"/>
      <c r="GZ568" s="96"/>
      <c r="HA568" s="96"/>
      <c r="HB568" s="96"/>
      <c r="HC568" s="96"/>
      <c r="HD568" s="96"/>
      <c r="HE568" s="96"/>
      <c r="HF568" s="96"/>
      <c r="HG568" s="96"/>
      <c r="HH568" s="96"/>
      <c r="HI568" s="96"/>
      <c r="HJ568" s="96"/>
      <c r="HK568" s="96"/>
      <c r="HL568" s="96"/>
      <c r="HM568" s="96"/>
      <c r="HN568" s="96"/>
      <c r="HO568" s="96"/>
      <c r="HP568" s="96"/>
      <c r="HQ568" s="96"/>
      <c r="HR568" s="96"/>
      <c r="HS568" s="96"/>
      <c r="HT568" s="96"/>
      <c r="HU568" s="96"/>
      <c r="HV568" s="96"/>
      <c r="HW568" s="96"/>
      <c r="HX568" s="96"/>
      <c r="HY568" s="96"/>
      <c r="HZ568" s="96"/>
      <c r="IA568" s="96"/>
      <c r="IB568" s="96"/>
      <c r="IC568" s="96"/>
      <c r="ID568" s="96"/>
      <c r="IE568" s="96"/>
      <c r="IF568" s="96"/>
      <c r="IG568" s="96"/>
      <c r="IH568" s="96"/>
      <c r="II568" s="96"/>
      <c r="IJ568" s="96"/>
      <c r="IK568" s="96"/>
      <c r="IL568" s="96"/>
      <c r="IM568" s="96"/>
      <c r="IN568" s="96"/>
      <c r="IO568" s="96"/>
      <c r="IP568" s="96"/>
      <c r="IQ568" s="96"/>
      <c r="IR568" s="96"/>
      <c r="IS568" s="96"/>
      <c r="IT568" s="96"/>
      <c r="IU568" s="96"/>
      <c r="IV568" s="96"/>
      <c r="IW568" s="96"/>
    </row>
    <row r="569" spans="1:257" s="195" customFormat="1" hidden="1">
      <c r="A569" s="96"/>
      <c r="B569" s="96"/>
      <c r="C569" s="96"/>
      <c r="D569" s="96"/>
      <c r="E569" s="96"/>
      <c r="F569" s="96"/>
      <c r="G569" s="96"/>
      <c r="H569" s="96"/>
      <c r="I569" s="96"/>
      <c r="J569" s="96"/>
      <c r="K569" s="96"/>
      <c r="L569" s="96"/>
      <c r="M569" s="96"/>
      <c r="N569" s="96"/>
      <c r="O569" s="96"/>
      <c r="P569" s="96"/>
      <c r="BD569" s="96"/>
      <c r="BE569" s="96"/>
      <c r="BF569" s="96"/>
      <c r="BG569" s="96"/>
      <c r="BH569" s="96"/>
      <c r="BI569" s="96"/>
      <c r="BJ569" s="96"/>
      <c r="BK569" s="96"/>
      <c r="BL569" s="96"/>
      <c r="BM569" s="96"/>
      <c r="BN569" s="96"/>
      <c r="BO569" s="96"/>
      <c r="BP569" s="96"/>
      <c r="BQ569" s="96"/>
      <c r="BR569" s="96"/>
      <c r="BS569" s="96"/>
      <c r="BT569" s="96"/>
      <c r="BU569" s="96"/>
      <c r="BV569" s="96"/>
      <c r="BW569" s="96"/>
      <c r="BX569" s="96"/>
      <c r="BY569" s="96"/>
      <c r="BZ569" s="96"/>
      <c r="CA569" s="96"/>
      <c r="CB569" s="96"/>
      <c r="CC569" s="96"/>
      <c r="CD569" s="96"/>
      <c r="CE569" s="96"/>
      <c r="CF569" s="96"/>
      <c r="CG569" s="96"/>
      <c r="CH569" s="96"/>
      <c r="CI569" s="96"/>
      <c r="CJ569" s="96"/>
      <c r="CK569" s="96"/>
      <c r="CL569" s="96"/>
      <c r="CM569" s="96"/>
      <c r="CN569" s="96"/>
      <c r="CO569" s="96"/>
      <c r="CP569" s="96"/>
      <c r="CQ569" s="96"/>
      <c r="CR569" s="96"/>
      <c r="CS569" s="96"/>
      <c r="CT569" s="96"/>
      <c r="CU569" s="96"/>
      <c r="CV569" s="96"/>
      <c r="CW569" s="96"/>
      <c r="CX569" s="96"/>
      <c r="CY569" s="96"/>
      <c r="CZ569" s="96"/>
      <c r="DA569" s="96"/>
      <c r="DB569" s="96"/>
      <c r="DC569" s="96"/>
      <c r="DD569" s="96"/>
      <c r="DE569" s="96"/>
      <c r="DF569" s="96"/>
      <c r="DG569" s="96"/>
      <c r="DH569" s="96"/>
      <c r="DI569" s="96"/>
      <c r="DJ569" s="96"/>
      <c r="DK569" s="96"/>
      <c r="DL569" s="96"/>
      <c r="DM569" s="96"/>
      <c r="DN569" s="96"/>
      <c r="DO569" s="96"/>
      <c r="DP569" s="96"/>
      <c r="DQ569" s="96"/>
      <c r="DR569" s="96"/>
      <c r="DS569" s="96"/>
      <c r="DT569" s="96"/>
      <c r="DU569" s="96"/>
      <c r="DV569" s="96"/>
      <c r="DW569" s="96"/>
      <c r="DX569" s="96"/>
      <c r="DY569" s="96"/>
      <c r="DZ569" s="96"/>
      <c r="EA569" s="96"/>
      <c r="EB569" s="96"/>
      <c r="EC569" s="96"/>
      <c r="ED569" s="96"/>
      <c r="EE569" s="96"/>
      <c r="EF569" s="96"/>
      <c r="EG569" s="96"/>
      <c r="EH569" s="96"/>
      <c r="EI569" s="96"/>
      <c r="EJ569" s="96"/>
      <c r="EK569" s="96"/>
      <c r="EL569" s="96"/>
      <c r="EM569" s="96"/>
      <c r="EN569" s="96"/>
      <c r="EO569" s="96"/>
      <c r="EP569" s="96"/>
      <c r="EQ569" s="96"/>
      <c r="ER569" s="96"/>
      <c r="ES569" s="96"/>
      <c r="ET569" s="96"/>
      <c r="EU569" s="96"/>
      <c r="EV569" s="96"/>
      <c r="EW569" s="96"/>
      <c r="EX569" s="96"/>
      <c r="EY569" s="96"/>
      <c r="EZ569" s="96"/>
      <c r="FA569" s="96"/>
      <c r="FB569" s="96"/>
      <c r="FC569" s="96"/>
      <c r="FD569" s="96"/>
      <c r="FE569" s="96"/>
      <c r="FF569" s="96"/>
      <c r="FG569" s="96"/>
      <c r="FH569" s="96"/>
      <c r="FI569" s="96"/>
      <c r="FJ569" s="96"/>
      <c r="FK569" s="96"/>
      <c r="FL569" s="96"/>
      <c r="FM569" s="96"/>
      <c r="FN569" s="96"/>
      <c r="FO569" s="96"/>
      <c r="FP569" s="96"/>
      <c r="FQ569" s="96"/>
      <c r="FR569" s="96"/>
      <c r="FS569" s="96"/>
      <c r="FT569" s="96"/>
      <c r="FU569" s="96"/>
      <c r="FV569" s="96"/>
      <c r="FW569" s="96"/>
      <c r="FX569" s="96"/>
      <c r="FY569" s="96"/>
      <c r="FZ569" s="96"/>
      <c r="GA569" s="96"/>
      <c r="GB569" s="96"/>
      <c r="GC569" s="96"/>
      <c r="GD569" s="96"/>
      <c r="GE569" s="96"/>
      <c r="GF569" s="96"/>
      <c r="GG569" s="96"/>
      <c r="GH569" s="96"/>
      <c r="GI569" s="96"/>
      <c r="GJ569" s="96"/>
      <c r="GK569" s="96"/>
      <c r="GL569" s="96"/>
      <c r="GM569" s="96"/>
      <c r="GN569" s="96"/>
      <c r="GO569" s="96"/>
      <c r="GP569" s="96"/>
      <c r="GQ569" s="96"/>
      <c r="GR569" s="96"/>
      <c r="GS569" s="96"/>
      <c r="GT569" s="96"/>
      <c r="GU569" s="96"/>
      <c r="GV569" s="96"/>
      <c r="GW569" s="96"/>
      <c r="GX569" s="96"/>
      <c r="GY569" s="96"/>
      <c r="GZ569" s="96"/>
      <c r="HA569" s="96"/>
      <c r="HB569" s="96"/>
      <c r="HC569" s="96"/>
      <c r="HD569" s="96"/>
      <c r="HE569" s="96"/>
      <c r="HF569" s="96"/>
      <c r="HG569" s="96"/>
      <c r="HH569" s="96"/>
      <c r="HI569" s="96"/>
      <c r="HJ569" s="96"/>
      <c r="HK569" s="96"/>
      <c r="HL569" s="96"/>
      <c r="HM569" s="96"/>
      <c r="HN569" s="96"/>
      <c r="HO569" s="96"/>
      <c r="HP569" s="96"/>
      <c r="HQ569" s="96"/>
      <c r="HR569" s="96"/>
      <c r="HS569" s="96"/>
      <c r="HT569" s="96"/>
      <c r="HU569" s="96"/>
      <c r="HV569" s="96"/>
      <c r="HW569" s="96"/>
      <c r="HX569" s="96"/>
      <c r="HY569" s="96"/>
      <c r="HZ569" s="96"/>
      <c r="IA569" s="96"/>
      <c r="IB569" s="96"/>
      <c r="IC569" s="96"/>
      <c r="ID569" s="96"/>
      <c r="IE569" s="96"/>
      <c r="IF569" s="96"/>
      <c r="IG569" s="96"/>
      <c r="IH569" s="96"/>
      <c r="II569" s="96"/>
      <c r="IJ569" s="96"/>
      <c r="IK569" s="96"/>
      <c r="IL569" s="96"/>
      <c r="IM569" s="96"/>
      <c r="IN569" s="96"/>
      <c r="IO569" s="96"/>
      <c r="IP569" s="96"/>
      <c r="IQ569" s="96"/>
      <c r="IR569" s="96"/>
      <c r="IS569" s="96"/>
      <c r="IT569" s="96"/>
      <c r="IU569" s="96"/>
      <c r="IV569" s="96"/>
      <c r="IW569" s="96"/>
    </row>
    <row r="570" spans="1:257" s="195" customFormat="1" hidden="1">
      <c r="A570" s="96"/>
      <c r="B570" s="96"/>
      <c r="C570" s="96"/>
      <c r="D570" s="96"/>
      <c r="E570" s="96"/>
      <c r="F570" s="96"/>
      <c r="G570" s="96"/>
      <c r="H570" s="96"/>
      <c r="I570" s="96"/>
      <c r="J570" s="96"/>
      <c r="K570" s="96"/>
      <c r="L570" s="96"/>
      <c r="M570" s="96"/>
      <c r="N570" s="96"/>
      <c r="O570" s="96"/>
      <c r="P570" s="96"/>
      <c r="BD570" s="96"/>
      <c r="BE570" s="96"/>
      <c r="BF570" s="96"/>
      <c r="BG570" s="96"/>
      <c r="BH570" s="96"/>
      <c r="BI570" s="96"/>
      <c r="BJ570" s="96"/>
      <c r="BK570" s="96"/>
      <c r="BL570" s="96"/>
      <c r="BM570" s="96"/>
      <c r="BN570" s="96"/>
      <c r="BO570" s="96"/>
      <c r="BP570" s="96"/>
      <c r="BQ570" s="96"/>
      <c r="BR570" s="96"/>
      <c r="BS570" s="96"/>
      <c r="BT570" s="96"/>
      <c r="BU570" s="96"/>
      <c r="BV570" s="96"/>
      <c r="BW570" s="96"/>
      <c r="BX570" s="96"/>
      <c r="BY570" s="96"/>
      <c r="BZ570" s="96"/>
      <c r="CA570" s="96"/>
      <c r="CB570" s="96"/>
      <c r="CC570" s="96"/>
      <c r="CD570" s="96"/>
      <c r="CE570" s="96"/>
      <c r="CF570" s="96"/>
      <c r="CG570" s="96"/>
      <c r="CH570" s="96"/>
      <c r="CI570" s="96"/>
      <c r="CJ570" s="96"/>
      <c r="CK570" s="96"/>
      <c r="CL570" s="96"/>
      <c r="CM570" s="96"/>
      <c r="CN570" s="96"/>
      <c r="CO570" s="96"/>
      <c r="CP570" s="96"/>
      <c r="CQ570" s="96"/>
      <c r="CR570" s="96"/>
      <c r="CS570" s="96"/>
      <c r="CT570" s="96"/>
      <c r="CU570" s="96"/>
      <c r="CV570" s="96"/>
      <c r="CW570" s="96"/>
      <c r="CX570" s="96"/>
      <c r="CY570" s="96"/>
      <c r="CZ570" s="96"/>
      <c r="DA570" s="96"/>
      <c r="DB570" s="96"/>
      <c r="DC570" s="96"/>
      <c r="DD570" s="96"/>
      <c r="DE570" s="96"/>
      <c r="DF570" s="96"/>
      <c r="DG570" s="96"/>
      <c r="DH570" s="96"/>
      <c r="DI570" s="96"/>
      <c r="DJ570" s="96"/>
      <c r="DK570" s="96"/>
      <c r="DL570" s="96"/>
      <c r="DM570" s="96"/>
      <c r="DN570" s="96"/>
      <c r="DO570" s="96"/>
      <c r="DP570" s="96"/>
      <c r="DQ570" s="96"/>
      <c r="DR570" s="96"/>
      <c r="DS570" s="96"/>
      <c r="DT570" s="96"/>
      <c r="DU570" s="96"/>
      <c r="DV570" s="96"/>
      <c r="DW570" s="96"/>
      <c r="DX570" s="96"/>
      <c r="DY570" s="96"/>
      <c r="DZ570" s="96"/>
      <c r="EA570" s="96"/>
      <c r="EB570" s="96"/>
      <c r="EC570" s="96"/>
      <c r="ED570" s="96"/>
      <c r="EE570" s="96"/>
      <c r="EF570" s="96"/>
      <c r="EG570" s="96"/>
      <c r="EH570" s="96"/>
      <c r="EI570" s="96"/>
      <c r="EJ570" s="96"/>
      <c r="EK570" s="96"/>
      <c r="EL570" s="96"/>
      <c r="EM570" s="96"/>
      <c r="EN570" s="96"/>
      <c r="EO570" s="96"/>
      <c r="EP570" s="96"/>
      <c r="EQ570" s="96"/>
      <c r="ER570" s="96"/>
      <c r="ES570" s="96"/>
      <c r="ET570" s="96"/>
      <c r="EU570" s="96"/>
      <c r="EV570" s="96"/>
      <c r="EW570" s="96"/>
      <c r="EX570" s="96"/>
      <c r="EY570" s="96"/>
      <c r="EZ570" s="96"/>
      <c r="FA570" s="96"/>
      <c r="FB570" s="96"/>
      <c r="FC570" s="96"/>
      <c r="FD570" s="96"/>
      <c r="FE570" s="96"/>
      <c r="FF570" s="96"/>
      <c r="FG570" s="96"/>
      <c r="FH570" s="96"/>
      <c r="FI570" s="96"/>
      <c r="FJ570" s="96"/>
      <c r="FK570" s="96"/>
      <c r="FL570" s="96"/>
      <c r="FM570" s="96"/>
      <c r="FN570" s="96"/>
      <c r="FO570" s="96"/>
      <c r="FP570" s="96"/>
      <c r="FQ570" s="96"/>
      <c r="FR570" s="96"/>
      <c r="FS570" s="96"/>
      <c r="FT570" s="96"/>
      <c r="FU570" s="96"/>
      <c r="FV570" s="96"/>
      <c r="FW570" s="96"/>
      <c r="FX570" s="96"/>
      <c r="FY570" s="96"/>
      <c r="FZ570" s="96"/>
      <c r="GA570" s="96"/>
      <c r="GB570" s="96"/>
      <c r="GC570" s="96"/>
      <c r="GD570" s="96"/>
      <c r="GE570" s="96"/>
      <c r="GF570" s="96"/>
      <c r="GG570" s="96"/>
      <c r="GH570" s="96"/>
      <c r="GI570" s="96"/>
      <c r="GJ570" s="96"/>
      <c r="GK570" s="96"/>
      <c r="GL570" s="96"/>
      <c r="GM570" s="96"/>
      <c r="GN570" s="96"/>
      <c r="GO570" s="96"/>
      <c r="GP570" s="96"/>
      <c r="GQ570" s="96"/>
      <c r="GR570" s="96"/>
      <c r="GS570" s="96"/>
      <c r="GT570" s="96"/>
      <c r="GU570" s="96"/>
      <c r="GV570" s="96"/>
      <c r="GW570" s="96"/>
      <c r="GX570" s="96"/>
      <c r="GY570" s="96"/>
      <c r="GZ570" s="96"/>
      <c r="HA570" s="96"/>
      <c r="HB570" s="96"/>
      <c r="HC570" s="96"/>
      <c r="HD570" s="96"/>
      <c r="HE570" s="96"/>
      <c r="HF570" s="96"/>
      <c r="HG570" s="96"/>
      <c r="HH570" s="96"/>
      <c r="HI570" s="96"/>
      <c r="HJ570" s="96"/>
      <c r="HK570" s="96"/>
      <c r="HL570" s="96"/>
      <c r="HM570" s="96"/>
      <c r="HN570" s="96"/>
      <c r="HO570" s="96"/>
      <c r="HP570" s="96"/>
      <c r="HQ570" s="96"/>
      <c r="HR570" s="96"/>
      <c r="HS570" s="96"/>
      <c r="HT570" s="96"/>
      <c r="HU570" s="96"/>
      <c r="HV570" s="96"/>
      <c r="HW570" s="96"/>
      <c r="HX570" s="96"/>
      <c r="HY570" s="96"/>
      <c r="HZ570" s="96"/>
      <c r="IA570" s="96"/>
      <c r="IB570" s="96"/>
      <c r="IC570" s="96"/>
      <c r="ID570" s="96"/>
      <c r="IE570" s="96"/>
      <c r="IF570" s="96"/>
      <c r="IG570" s="96"/>
      <c r="IH570" s="96"/>
      <c r="II570" s="96"/>
      <c r="IJ570" s="96"/>
      <c r="IK570" s="96"/>
      <c r="IL570" s="96"/>
      <c r="IM570" s="96"/>
      <c r="IN570" s="96"/>
      <c r="IO570" s="96"/>
      <c r="IP570" s="96"/>
      <c r="IQ570" s="96"/>
      <c r="IR570" s="96"/>
      <c r="IS570" s="96"/>
      <c r="IT570" s="96"/>
      <c r="IU570" s="96"/>
      <c r="IV570" s="96"/>
      <c r="IW570" s="96"/>
    </row>
    <row r="571" spans="1:257" s="195" customFormat="1" hidden="1">
      <c r="A571" s="96"/>
      <c r="B571" s="96"/>
      <c r="C571" s="96"/>
      <c r="D571" s="96"/>
      <c r="E571" s="96"/>
      <c r="F571" s="96"/>
      <c r="G571" s="96"/>
      <c r="H571" s="96"/>
      <c r="I571" s="96"/>
      <c r="J571" s="96"/>
      <c r="K571" s="96"/>
      <c r="L571" s="96"/>
      <c r="M571" s="96"/>
      <c r="N571" s="96"/>
      <c r="O571" s="96"/>
      <c r="P571" s="96"/>
      <c r="BD571" s="96"/>
      <c r="BE571" s="96"/>
      <c r="BF571" s="96"/>
      <c r="BG571" s="96"/>
      <c r="BH571" s="96"/>
      <c r="BI571" s="96"/>
      <c r="BJ571" s="96"/>
      <c r="BK571" s="96"/>
      <c r="BL571" s="96"/>
      <c r="BM571" s="96"/>
      <c r="BN571" s="96"/>
      <c r="BO571" s="96"/>
      <c r="BP571" s="96"/>
      <c r="BQ571" s="96"/>
      <c r="BR571" s="96"/>
      <c r="BS571" s="96"/>
      <c r="BT571" s="96"/>
      <c r="BU571" s="96"/>
      <c r="BV571" s="96"/>
      <c r="BW571" s="96"/>
      <c r="BX571" s="96"/>
      <c r="BY571" s="96"/>
      <c r="BZ571" s="96"/>
      <c r="CA571" s="96"/>
      <c r="CB571" s="96"/>
      <c r="CC571" s="96"/>
      <c r="CD571" s="96"/>
      <c r="CE571" s="96"/>
      <c r="CF571" s="96"/>
      <c r="CG571" s="96"/>
      <c r="CH571" s="96"/>
      <c r="CI571" s="96"/>
      <c r="CJ571" s="96"/>
      <c r="CK571" s="96"/>
      <c r="CL571" s="96"/>
      <c r="CM571" s="96"/>
      <c r="CN571" s="96"/>
      <c r="CO571" s="96"/>
      <c r="CP571" s="96"/>
      <c r="CQ571" s="96"/>
      <c r="CR571" s="96"/>
      <c r="CS571" s="96"/>
      <c r="CT571" s="96"/>
      <c r="CU571" s="96"/>
      <c r="CV571" s="96"/>
      <c r="CW571" s="96"/>
      <c r="CX571" s="96"/>
      <c r="CY571" s="96"/>
      <c r="CZ571" s="96"/>
      <c r="DA571" s="96"/>
      <c r="DB571" s="96"/>
      <c r="DC571" s="96"/>
      <c r="DD571" s="96"/>
      <c r="DE571" s="96"/>
      <c r="DF571" s="96"/>
      <c r="DG571" s="96"/>
      <c r="DH571" s="96"/>
      <c r="DI571" s="96"/>
      <c r="DJ571" s="96"/>
      <c r="DK571" s="96"/>
      <c r="DL571" s="96"/>
      <c r="DM571" s="96"/>
      <c r="DN571" s="96"/>
      <c r="DO571" s="96"/>
      <c r="DP571" s="96"/>
      <c r="DQ571" s="96"/>
      <c r="DR571" s="96"/>
      <c r="DS571" s="96"/>
      <c r="DT571" s="96"/>
      <c r="DU571" s="96"/>
      <c r="DV571" s="96"/>
      <c r="DW571" s="96"/>
      <c r="DX571" s="96"/>
      <c r="DY571" s="96"/>
      <c r="DZ571" s="96"/>
      <c r="EA571" s="96"/>
      <c r="EB571" s="96"/>
      <c r="EC571" s="96"/>
      <c r="ED571" s="96"/>
      <c r="EE571" s="96"/>
      <c r="EF571" s="96"/>
      <c r="EG571" s="96"/>
      <c r="EH571" s="96"/>
      <c r="EI571" s="96"/>
      <c r="EJ571" s="96"/>
      <c r="EK571" s="96"/>
      <c r="EL571" s="96"/>
      <c r="EM571" s="96"/>
      <c r="EN571" s="96"/>
      <c r="EO571" s="96"/>
      <c r="EP571" s="96"/>
      <c r="EQ571" s="96"/>
      <c r="ER571" s="96"/>
      <c r="ES571" s="96"/>
      <c r="ET571" s="96"/>
      <c r="EU571" s="96"/>
      <c r="EV571" s="96"/>
      <c r="EW571" s="96"/>
      <c r="EX571" s="96"/>
      <c r="EY571" s="96"/>
      <c r="EZ571" s="96"/>
      <c r="FA571" s="96"/>
      <c r="FB571" s="96"/>
      <c r="FC571" s="96"/>
      <c r="FD571" s="96"/>
      <c r="FE571" s="96"/>
      <c r="FF571" s="96"/>
      <c r="FG571" s="96"/>
      <c r="FH571" s="96"/>
      <c r="FI571" s="96"/>
      <c r="FJ571" s="96"/>
      <c r="FK571" s="96"/>
      <c r="FL571" s="96"/>
      <c r="FM571" s="96"/>
      <c r="FN571" s="96"/>
      <c r="FO571" s="96"/>
      <c r="FP571" s="96"/>
      <c r="FQ571" s="96"/>
      <c r="FR571" s="96"/>
      <c r="FS571" s="96"/>
      <c r="FT571" s="96"/>
      <c r="FU571" s="96"/>
      <c r="FV571" s="96"/>
      <c r="FW571" s="96"/>
      <c r="FX571" s="96"/>
      <c r="FY571" s="96"/>
      <c r="FZ571" s="96"/>
      <c r="GA571" s="96"/>
      <c r="GB571" s="96"/>
      <c r="GC571" s="96"/>
      <c r="GD571" s="96"/>
      <c r="GE571" s="96"/>
      <c r="GF571" s="96"/>
      <c r="GG571" s="96"/>
      <c r="GH571" s="96"/>
      <c r="GI571" s="96"/>
      <c r="GJ571" s="96"/>
      <c r="GK571" s="96"/>
      <c r="GL571" s="96"/>
      <c r="GM571" s="96"/>
      <c r="GN571" s="96"/>
      <c r="GO571" s="96"/>
      <c r="GP571" s="96"/>
      <c r="GQ571" s="96"/>
      <c r="GR571" s="96"/>
      <c r="GS571" s="96"/>
      <c r="GT571" s="96"/>
      <c r="GU571" s="96"/>
      <c r="GV571" s="96"/>
      <c r="GW571" s="96"/>
      <c r="GX571" s="96"/>
      <c r="GY571" s="96"/>
      <c r="GZ571" s="96"/>
      <c r="HA571" s="96"/>
      <c r="HB571" s="96"/>
      <c r="HC571" s="96"/>
      <c r="HD571" s="96"/>
      <c r="HE571" s="96"/>
      <c r="HF571" s="96"/>
      <c r="HG571" s="96"/>
      <c r="HH571" s="96"/>
      <c r="HI571" s="96"/>
      <c r="HJ571" s="96"/>
      <c r="HK571" s="96"/>
      <c r="HL571" s="96"/>
      <c r="HM571" s="96"/>
      <c r="HN571" s="96"/>
      <c r="HO571" s="96"/>
      <c r="HP571" s="96"/>
      <c r="HQ571" s="96"/>
      <c r="HR571" s="96"/>
      <c r="HS571" s="96"/>
      <c r="HT571" s="96"/>
      <c r="HU571" s="96"/>
      <c r="HV571" s="96"/>
      <c r="HW571" s="96"/>
      <c r="HX571" s="96"/>
      <c r="HY571" s="96"/>
      <c r="HZ571" s="96"/>
      <c r="IA571" s="96"/>
      <c r="IB571" s="96"/>
      <c r="IC571" s="96"/>
      <c r="ID571" s="96"/>
      <c r="IE571" s="96"/>
      <c r="IF571" s="96"/>
      <c r="IG571" s="96"/>
      <c r="IH571" s="96"/>
      <c r="II571" s="96"/>
      <c r="IJ571" s="96"/>
      <c r="IK571" s="96"/>
      <c r="IL571" s="96"/>
      <c r="IM571" s="96"/>
      <c r="IN571" s="96"/>
      <c r="IO571" s="96"/>
      <c r="IP571" s="96"/>
      <c r="IQ571" s="96"/>
      <c r="IR571" s="96"/>
      <c r="IS571" s="96"/>
      <c r="IT571" s="96"/>
      <c r="IU571" s="96"/>
      <c r="IV571" s="96"/>
      <c r="IW571" s="96"/>
    </row>
    <row r="572" spans="1:257" s="195" customFormat="1" hidden="1">
      <c r="A572" s="96"/>
      <c r="B572" s="96"/>
      <c r="C572" s="96"/>
      <c r="D572" s="96"/>
      <c r="E572" s="96"/>
      <c r="F572" s="96"/>
      <c r="G572" s="96"/>
      <c r="H572" s="96"/>
      <c r="I572" s="96"/>
      <c r="J572" s="96"/>
      <c r="K572" s="96"/>
      <c r="L572" s="96"/>
      <c r="M572" s="96"/>
      <c r="N572" s="96"/>
      <c r="O572" s="96"/>
      <c r="P572" s="96"/>
      <c r="BD572" s="96"/>
      <c r="BE572" s="96"/>
      <c r="BF572" s="96"/>
      <c r="BG572" s="96"/>
      <c r="BH572" s="96"/>
      <c r="BI572" s="96"/>
      <c r="BJ572" s="96"/>
      <c r="BK572" s="96"/>
      <c r="BL572" s="96"/>
      <c r="BM572" s="96"/>
      <c r="BN572" s="96"/>
      <c r="BO572" s="96"/>
      <c r="BP572" s="96"/>
      <c r="BQ572" s="96"/>
      <c r="BR572" s="96"/>
      <c r="BS572" s="96"/>
      <c r="BT572" s="96"/>
      <c r="BU572" s="96"/>
      <c r="BV572" s="96"/>
      <c r="BW572" s="96"/>
      <c r="BX572" s="96"/>
      <c r="BY572" s="96"/>
      <c r="BZ572" s="96"/>
      <c r="CA572" s="96"/>
      <c r="CB572" s="96"/>
      <c r="CC572" s="96"/>
      <c r="CD572" s="96"/>
      <c r="CE572" s="96"/>
      <c r="CF572" s="96"/>
      <c r="CG572" s="96"/>
      <c r="CH572" s="96"/>
      <c r="CI572" s="96"/>
      <c r="CJ572" s="96"/>
      <c r="CK572" s="96"/>
      <c r="CL572" s="96"/>
      <c r="CM572" s="96"/>
      <c r="CN572" s="96"/>
      <c r="CO572" s="96"/>
      <c r="CP572" s="96"/>
      <c r="CQ572" s="96"/>
      <c r="CR572" s="96"/>
      <c r="CS572" s="96"/>
      <c r="CT572" s="96"/>
      <c r="CU572" s="96"/>
      <c r="CV572" s="96"/>
      <c r="CW572" s="96"/>
      <c r="CX572" s="96"/>
      <c r="CY572" s="96"/>
      <c r="CZ572" s="96"/>
      <c r="DA572" s="96"/>
      <c r="DB572" s="96"/>
      <c r="DC572" s="96"/>
      <c r="DD572" s="96"/>
      <c r="DE572" s="96"/>
      <c r="DF572" s="96"/>
      <c r="DG572" s="96"/>
      <c r="DH572" s="96"/>
      <c r="DI572" s="96"/>
      <c r="DJ572" s="96"/>
      <c r="DK572" s="96"/>
      <c r="DL572" s="96"/>
      <c r="DM572" s="96"/>
      <c r="DN572" s="96"/>
      <c r="DO572" s="96"/>
      <c r="DP572" s="96"/>
      <c r="DQ572" s="96"/>
      <c r="DR572" s="96"/>
      <c r="DS572" s="96"/>
      <c r="DT572" s="96"/>
      <c r="DU572" s="96"/>
      <c r="DV572" s="96"/>
      <c r="DW572" s="96"/>
      <c r="DX572" s="96"/>
      <c r="DY572" s="96"/>
      <c r="DZ572" s="96"/>
      <c r="EA572" s="96"/>
      <c r="EB572" s="96"/>
      <c r="EC572" s="96"/>
      <c r="ED572" s="96"/>
      <c r="EE572" s="96"/>
      <c r="EF572" s="96"/>
      <c r="EG572" s="96"/>
      <c r="EH572" s="96"/>
      <c r="EI572" s="96"/>
      <c r="EJ572" s="96"/>
      <c r="EK572" s="96"/>
      <c r="EL572" s="96"/>
      <c r="EM572" s="96"/>
      <c r="EN572" s="96"/>
      <c r="EO572" s="96"/>
      <c r="EP572" s="96"/>
      <c r="EQ572" s="96"/>
      <c r="ER572" s="96"/>
      <c r="ES572" s="96"/>
      <c r="ET572" s="96"/>
      <c r="EU572" s="96"/>
      <c r="EV572" s="96"/>
      <c r="EW572" s="96"/>
      <c r="EX572" s="96"/>
      <c r="EY572" s="96"/>
      <c r="EZ572" s="96"/>
      <c r="FA572" s="96"/>
      <c r="FB572" s="96"/>
      <c r="FC572" s="96"/>
      <c r="FD572" s="96"/>
      <c r="FE572" s="96"/>
      <c r="FF572" s="96"/>
      <c r="FG572" s="96"/>
      <c r="FH572" s="96"/>
      <c r="FI572" s="96"/>
      <c r="FJ572" s="96"/>
      <c r="FK572" s="96"/>
      <c r="FL572" s="96"/>
      <c r="FM572" s="96"/>
      <c r="FN572" s="96"/>
      <c r="FO572" s="96"/>
      <c r="FP572" s="96"/>
      <c r="FQ572" s="96"/>
      <c r="FR572" s="96"/>
      <c r="FS572" s="96"/>
      <c r="FT572" s="96"/>
      <c r="FU572" s="96"/>
      <c r="FV572" s="96"/>
      <c r="FW572" s="96"/>
      <c r="FX572" s="96"/>
      <c r="FY572" s="96"/>
      <c r="FZ572" s="96"/>
      <c r="GA572" s="96"/>
      <c r="GB572" s="96"/>
      <c r="GC572" s="96"/>
      <c r="GD572" s="96"/>
      <c r="GE572" s="96"/>
      <c r="GF572" s="96"/>
      <c r="GG572" s="96"/>
      <c r="GH572" s="96"/>
      <c r="GI572" s="96"/>
      <c r="GJ572" s="96"/>
      <c r="GK572" s="96"/>
      <c r="GL572" s="96"/>
      <c r="GM572" s="96"/>
      <c r="GN572" s="96"/>
      <c r="GO572" s="96"/>
      <c r="GP572" s="96"/>
      <c r="GQ572" s="96"/>
      <c r="GR572" s="96"/>
      <c r="GS572" s="96"/>
      <c r="GT572" s="96"/>
      <c r="GU572" s="96"/>
      <c r="GV572" s="96"/>
      <c r="GW572" s="96"/>
      <c r="GX572" s="96"/>
      <c r="GY572" s="96"/>
      <c r="GZ572" s="96"/>
      <c r="HA572" s="96"/>
      <c r="HB572" s="96"/>
      <c r="HC572" s="96"/>
      <c r="HD572" s="96"/>
      <c r="HE572" s="96"/>
      <c r="HF572" s="96"/>
      <c r="HG572" s="96"/>
      <c r="HH572" s="96"/>
      <c r="HI572" s="96"/>
      <c r="HJ572" s="96"/>
      <c r="HK572" s="96"/>
      <c r="HL572" s="96"/>
      <c r="HM572" s="96"/>
      <c r="HN572" s="96"/>
      <c r="HO572" s="96"/>
      <c r="HP572" s="96"/>
      <c r="HQ572" s="96"/>
      <c r="HR572" s="96"/>
      <c r="HS572" s="96"/>
      <c r="HT572" s="96"/>
      <c r="HU572" s="96"/>
      <c r="HV572" s="96"/>
      <c r="HW572" s="96"/>
      <c r="HX572" s="96"/>
      <c r="HY572" s="96"/>
      <c r="HZ572" s="96"/>
      <c r="IA572" s="96"/>
      <c r="IB572" s="96"/>
      <c r="IC572" s="96"/>
      <c r="ID572" s="96"/>
      <c r="IE572" s="96"/>
      <c r="IF572" s="96"/>
      <c r="IG572" s="96"/>
      <c r="IH572" s="96"/>
      <c r="II572" s="96"/>
      <c r="IJ572" s="96"/>
      <c r="IK572" s="96"/>
      <c r="IL572" s="96"/>
      <c r="IM572" s="96"/>
      <c r="IN572" s="96"/>
      <c r="IO572" s="96"/>
      <c r="IP572" s="96"/>
      <c r="IQ572" s="96"/>
      <c r="IR572" s="96"/>
      <c r="IS572" s="96"/>
      <c r="IT572" s="96"/>
      <c r="IU572" s="96"/>
      <c r="IV572" s="96"/>
      <c r="IW572" s="96"/>
    </row>
    <row r="573" spans="1:257" s="195" customFormat="1" hidden="1">
      <c r="A573" s="96"/>
      <c r="B573" s="96"/>
      <c r="C573" s="96"/>
      <c r="D573" s="96"/>
      <c r="E573" s="96"/>
      <c r="F573" s="96"/>
      <c r="G573" s="96"/>
      <c r="H573" s="96"/>
      <c r="I573" s="96"/>
      <c r="J573" s="96"/>
      <c r="K573" s="96"/>
      <c r="L573" s="96"/>
      <c r="M573" s="96"/>
      <c r="N573" s="96"/>
      <c r="O573" s="96"/>
      <c r="P573" s="96"/>
      <c r="BD573" s="96"/>
      <c r="BE573" s="96"/>
      <c r="BF573" s="96"/>
      <c r="BG573" s="96"/>
      <c r="BH573" s="96"/>
      <c r="BI573" s="96"/>
      <c r="BJ573" s="96"/>
      <c r="BK573" s="96"/>
      <c r="BL573" s="96"/>
      <c r="BM573" s="96"/>
      <c r="BN573" s="96"/>
      <c r="BO573" s="96"/>
      <c r="BP573" s="96"/>
      <c r="BQ573" s="96"/>
      <c r="BR573" s="96"/>
      <c r="BS573" s="96"/>
      <c r="BT573" s="96"/>
      <c r="BU573" s="96"/>
      <c r="BV573" s="96"/>
      <c r="BW573" s="96"/>
      <c r="BX573" s="96"/>
      <c r="BY573" s="96"/>
      <c r="BZ573" s="96"/>
      <c r="CA573" s="96"/>
      <c r="CB573" s="96"/>
      <c r="CC573" s="96"/>
      <c r="CD573" s="96"/>
      <c r="CE573" s="96"/>
      <c r="CF573" s="96"/>
      <c r="CG573" s="96"/>
      <c r="CH573" s="96"/>
      <c r="CI573" s="96"/>
      <c r="CJ573" s="96"/>
      <c r="CK573" s="96"/>
      <c r="CL573" s="96"/>
      <c r="CM573" s="96"/>
      <c r="CN573" s="96"/>
      <c r="CO573" s="96"/>
      <c r="CP573" s="96"/>
      <c r="CQ573" s="96"/>
      <c r="CR573" s="96"/>
      <c r="CS573" s="96"/>
      <c r="CT573" s="96"/>
      <c r="CU573" s="96"/>
      <c r="CV573" s="96"/>
      <c r="CW573" s="96"/>
      <c r="CX573" s="96"/>
      <c r="CY573" s="96"/>
      <c r="CZ573" s="96"/>
      <c r="DA573" s="96"/>
      <c r="DB573" s="96"/>
      <c r="DC573" s="96"/>
      <c r="DD573" s="96"/>
      <c r="DE573" s="96"/>
      <c r="DF573" s="96"/>
      <c r="DG573" s="96"/>
      <c r="DH573" s="96"/>
      <c r="DI573" s="96"/>
      <c r="DJ573" s="96"/>
      <c r="DK573" s="96"/>
      <c r="DL573" s="96"/>
      <c r="DM573" s="96"/>
      <c r="DN573" s="96"/>
      <c r="DO573" s="96"/>
      <c r="DP573" s="96"/>
      <c r="DQ573" s="96"/>
      <c r="DR573" s="96"/>
      <c r="DS573" s="96"/>
      <c r="DT573" s="96"/>
      <c r="DU573" s="96"/>
      <c r="DV573" s="96"/>
      <c r="DW573" s="96"/>
      <c r="DX573" s="96"/>
      <c r="DY573" s="96"/>
      <c r="DZ573" s="96"/>
      <c r="EA573" s="96"/>
      <c r="EB573" s="96"/>
      <c r="EC573" s="96"/>
      <c r="ED573" s="96"/>
      <c r="EE573" s="96"/>
      <c r="EF573" s="96"/>
      <c r="EG573" s="96"/>
      <c r="EH573" s="96"/>
      <c r="EI573" s="96"/>
      <c r="EJ573" s="96"/>
      <c r="EK573" s="96"/>
      <c r="EL573" s="96"/>
      <c r="EM573" s="96"/>
      <c r="EN573" s="96"/>
      <c r="EO573" s="96"/>
      <c r="EP573" s="96"/>
      <c r="EQ573" s="96"/>
      <c r="ER573" s="96"/>
      <c r="ES573" s="96"/>
      <c r="ET573" s="96"/>
      <c r="EU573" s="96"/>
      <c r="EV573" s="96"/>
      <c r="EW573" s="96"/>
      <c r="EX573" s="96"/>
      <c r="EY573" s="96"/>
      <c r="EZ573" s="96"/>
      <c r="FA573" s="96"/>
      <c r="FB573" s="96"/>
      <c r="FC573" s="96"/>
      <c r="FD573" s="96"/>
      <c r="FE573" s="96"/>
      <c r="FF573" s="96"/>
      <c r="FG573" s="96"/>
      <c r="FH573" s="96"/>
      <c r="FI573" s="96"/>
      <c r="FJ573" s="96"/>
      <c r="FK573" s="96"/>
      <c r="FL573" s="96"/>
      <c r="FM573" s="96"/>
      <c r="FN573" s="96"/>
      <c r="FO573" s="96"/>
      <c r="FP573" s="96"/>
      <c r="FQ573" s="96"/>
      <c r="FR573" s="96"/>
      <c r="FS573" s="96"/>
      <c r="FT573" s="96"/>
      <c r="FU573" s="96"/>
      <c r="FV573" s="96"/>
      <c r="FW573" s="96"/>
      <c r="FX573" s="96"/>
      <c r="FY573" s="96"/>
      <c r="FZ573" s="96"/>
      <c r="GA573" s="96"/>
      <c r="GB573" s="96"/>
      <c r="GC573" s="96"/>
      <c r="GD573" s="96"/>
      <c r="GE573" s="96"/>
      <c r="GF573" s="96"/>
      <c r="GG573" s="96"/>
      <c r="GH573" s="96"/>
      <c r="GI573" s="96"/>
      <c r="GJ573" s="96"/>
      <c r="GK573" s="96"/>
      <c r="GL573" s="96"/>
      <c r="GM573" s="96"/>
      <c r="GN573" s="96"/>
      <c r="GO573" s="96"/>
      <c r="GP573" s="96"/>
      <c r="GQ573" s="96"/>
      <c r="GR573" s="96"/>
      <c r="GS573" s="96"/>
      <c r="GT573" s="96"/>
      <c r="GU573" s="96"/>
      <c r="GV573" s="96"/>
      <c r="GW573" s="96"/>
      <c r="GX573" s="96"/>
      <c r="GY573" s="96"/>
      <c r="GZ573" s="96"/>
      <c r="HA573" s="96"/>
      <c r="HB573" s="96"/>
      <c r="HC573" s="96"/>
      <c r="HD573" s="96"/>
      <c r="HE573" s="96"/>
      <c r="HF573" s="96"/>
      <c r="HG573" s="96"/>
      <c r="HH573" s="96"/>
      <c r="HI573" s="96"/>
      <c r="HJ573" s="96"/>
      <c r="HK573" s="96"/>
      <c r="HL573" s="96"/>
      <c r="HM573" s="96"/>
      <c r="HN573" s="96"/>
      <c r="HO573" s="96"/>
      <c r="HP573" s="96"/>
      <c r="HQ573" s="96"/>
      <c r="HR573" s="96"/>
      <c r="HS573" s="96"/>
      <c r="HT573" s="96"/>
      <c r="HU573" s="96"/>
      <c r="HV573" s="96"/>
      <c r="HW573" s="96"/>
      <c r="HX573" s="96"/>
      <c r="HY573" s="96"/>
      <c r="HZ573" s="96"/>
      <c r="IA573" s="96"/>
      <c r="IB573" s="96"/>
      <c r="IC573" s="96"/>
      <c r="ID573" s="96"/>
      <c r="IE573" s="96"/>
      <c r="IF573" s="96"/>
      <c r="IG573" s="96"/>
      <c r="IH573" s="96"/>
      <c r="II573" s="96"/>
      <c r="IJ573" s="96"/>
      <c r="IK573" s="96"/>
      <c r="IL573" s="96"/>
      <c r="IM573" s="96"/>
      <c r="IN573" s="96"/>
      <c r="IO573" s="96"/>
      <c r="IP573" s="96"/>
      <c r="IQ573" s="96"/>
      <c r="IR573" s="96"/>
      <c r="IS573" s="96"/>
      <c r="IT573" s="96"/>
      <c r="IU573" s="96"/>
      <c r="IV573" s="96"/>
      <c r="IW573" s="96"/>
    </row>
    <row r="574" spans="1:257" s="195" customFormat="1" hidden="1">
      <c r="A574" s="96"/>
      <c r="B574" s="96"/>
      <c r="C574" s="96"/>
      <c r="D574" s="96"/>
      <c r="E574" s="96"/>
      <c r="F574" s="96"/>
      <c r="G574" s="96"/>
      <c r="H574" s="96"/>
      <c r="I574" s="96"/>
      <c r="J574" s="96"/>
      <c r="K574" s="96"/>
      <c r="L574" s="96"/>
      <c r="M574" s="96"/>
      <c r="N574" s="96"/>
      <c r="O574" s="96"/>
      <c r="P574" s="96"/>
      <c r="BD574" s="96"/>
      <c r="BE574" s="96"/>
      <c r="BF574" s="96"/>
      <c r="BG574" s="96"/>
      <c r="BH574" s="96"/>
      <c r="BI574" s="96"/>
      <c r="BJ574" s="96"/>
      <c r="BK574" s="96"/>
      <c r="BL574" s="96"/>
      <c r="BM574" s="96"/>
      <c r="BN574" s="96"/>
      <c r="BO574" s="96"/>
      <c r="BP574" s="96"/>
      <c r="BQ574" s="96"/>
      <c r="BR574" s="96"/>
      <c r="BS574" s="96"/>
      <c r="BT574" s="96"/>
      <c r="BU574" s="96"/>
      <c r="BV574" s="96"/>
      <c r="BW574" s="96"/>
      <c r="BX574" s="96"/>
      <c r="BY574" s="96"/>
      <c r="BZ574" s="96"/>
      <c r="CA574" s="96"/>
      <c r="CB574" s="96"/>
      <c r="CC574" s="96"/>
      <c r="CD574" s="96"/>
      <c r="CE574" s="96"/>
      <c r="CF574" s="96"/>
      <c r="CG574" s="96"/>
      <c r="CH574" s="96"/>
      <c r="CI574" s="96"/>
      <c r="CJ574" s="96"/>
      <c r="CK574" s="96"/>
      <c r="CL574" s="96"/>
      <c r="CM574" s="96"/>
      <c r="CN574" s="96"/>
      <c r="CO574" s="96"/>
      <c r="CP574" s="96"/>
      <c r="CQ574" s="96"/>
      <c r="CR574" s="96"/>
      <c r="CS574" s="96"/>
      <c r="CT574" s="96"/>
      <c r="CU574" s="96"/>
      <c r="CV574" s="96"/>
      <c r="CW574" s="96"/>
      <c r="CX574" s="96"/>
      <c r="CY574" s="96"/>
      <c r="CZ574" s="96"/>
      <c r="DA574" s="96"/>
      <c r="DB574" s="96"/>
      <c r="DC574" s="96"/>
      <c r="DD574" s="96"/>
      <c r="DE574" s="96"/>
      <c r="DF574" s="96"/>
      <c r="DG574" s="96"/>
      <c r="DH574" s="96"/>
      <c r="DI574" s="96"/>
      <c r="DJ574" s="96"/>
      <c r="DK574" s="96"/>
      <c r="DL574" s="96"/>
      <c r="DM574" s="96"/>
      <c r="DN574" s="96"/>
      <c r="DO574" s="96"/>
      <c r="DP574" s="96"/>
      <c r="DQ574" s="96"/>
      <c r="DR574" s="96"/>
      <c r="DS574" s="96"/>
      <c r="DT574" s="96"/>
      <c r="DU574" s="96"/>
      <c r="DV574" s="96"/>
      <c r="DW574" s="96"/>
      <c r="DX574" s="96"/>
      <c r="DY574" s="96"/>
      <c r="DZ574" s="96"/>
      <c r="EA574" s="96"/>
      <c r="EB574" s="96"/>
      <c r="EC574" s="96"/>
      <c r="ED574" s="96"/>
      <c r="EE574" s="96"/>
      <c r="EF574" s="96"/>
      <c r="EG574" s="96"/>
      <c r="EH574" s="96"/>
      <c r="EI574" s="96"/>
      <c r="EJ574" s="96"/>
      <c r="EK574" s="96"/>
      <c r="EL574" s="96"/>
      <c r="EM574" s="96"/>
      <c r="EN574" s="96"/>
      <c r="EO574" s="96"/>
      <c r="EP574" s="96"/>
      <c r="EQ574" s="96"/>
      <c r="ER574" s="96"/>
      <c r="ES574" s="96"/>
      <c r="ET574" s="96"/>
      <c r="EU574" s="96"/>
      <c r="EV574" s="96"/>
      <c r="EW574" s="96"/>
      <c r="EX574" s="96"/>
      <c r="EY574" s="96"/>
      <c r="EZ574" s="96"/>
      <c r="FA574" s="96"/>
      <c r="FB574" s="96"/>
      <c r="FC574" s="96"/>
      <c r="FD574" s="96"/>
      <c r="FE574" s="96"/>
      <c r="FF574" s="96"/>
      <c r="FG574" s="96"/>
      <c r="FH574" s="96"/>
      <c r="FI574" s="96"/>
      <c r="FJ574" s="96"/>
      <c r="FK574" s="96"/>
      <c r="FL574" s="96"/>
      <c r="FM574" s="96"/>
      <c r="FN574" s="96"/>
      <c r="FO574" s="96"/>
      <c r="FP574" s="96"/>
      <c r="FQ574" s="96"/>
      <c r="FR574" s="96"/>
      <c r="FS574" s="96"/>
      <c r="FT574" s="96"/>
      <c r="FU574" s="96"/>
      <c r="FV574" s="96"/>
      <c r="FW574" s="96"/>
      <c r="FX574" s="96"/>
      <c r="FY574" s="96"/>
      <c r="FZ574" s="96"/>
      <c r="GA574" s="96"/>
      <c r="GB574" s="96"/>
      <c r="GC574" s="96"/>
      <c r="GD574" s="96"/>
      <c r="GE574" s="96"/>
      <c r="GF574" s="96"/>
      <c r="GG574" s="96"/>
      <c r="GH574" s="96"/>
      <c r="GI574" s="96"/>
      <c r="GJ574" s="96"/>
      <c r="GK574" s="96"/>
      <c r="GL574" s="96"/>
      <c r="GM574" s="96"/>
      <c r="GN574" s="96"/>
      <c r="GO574" s="96"/>
      <c r="GP574" s="96"/>
      <c r="GQ574" s="96"/>
      <c r="GR574" s="96"/>
      <c r="GS574" s="96"/>
      <c r="GT574" s="96"/>
      <c r="GU574" s="96"/>
      <c r="GV574" s="96"/>
      <c r="GW574" s="96"/>
      <c r="GX574" s="96"/>
      <c r="GY574" s="96"/>
      <c r="GZ574" s="96"/>
      <c r="HA574" s="96"/>
      <c r="HB574" s="96"/>
      <c r="HC574" s="96"/>
      <c r="HD574" s="96"/>
      <c r="HE574" s="96"/>
      <c r="HF574" s="96"/>
      <c r="HG574" s="96"/>
      <c r="HH574" s="96"/>
      <c r="HI574" s="96"/>
      <c r="HJ574" s="96"/>
      <c r="HK574" s="96"/>
      <c r="HL574" s="96"/>
      <c r="HM574" s="96"/>
      <c r="HN574" s="96"/>
      <c r="HO574" s="96"/>
      <c r="HP574" s="96"/>
      <c r="HQ574" s="96"/>
      <c r="HR574" s="96"/>
      <c r="HS574" s="96"/>
      <c r="HT574" s="96"/>
      <c r="HU574" s="96"/>
      <c r="HV574" s="96"/>
      <c r="HW574" s="96"/>
      <c r="HX574" s="96"/>
      <c r="HY574" s="96"/>
      <c r="HZ574" s="96"/>
      <c r="IA574" s="96"/>
      <c r="IB574" s="96"/>
      <c r="IC574" s="96"/>
      <c r="ID574" s="96"/>
      <c r="IE574" s="96"/>
      <c r="IF574" s="96"/>
      <c r="IG574" s="96"/>
      <c r="IH574" s="96"/>
      <c r="II574" s="96"/>
      <c r="IJ574" s="96"/>
      <c r="IK574" s="96"/>
      <c r="IL574" s="96"/>
      <c r="IM574" s="96"/>
      <c r="IN574" s="96"/>
      <c r="IO574" s="96"/>
      <c r="IP574" s="96"/>
      <c r="IQ574" s="96"/>
      <c r="IR574" s="96"/>
      <c r="IS574" s="96"/>
      <c r="IT574" s="96"/>
      <c r="IU574" s="96"/>
      <c r="IV574" s="96"/>
      <c r="IW574" s="96"/>
    </row>
    <row r="575" spans="1:257" s="195" customFormat="1" hidden="1">
      <c r="A575" s="96"/>
      <c r="B575" s="96"/>
      <c r="C575" s="96"/>
      <c r="D575" s="96"/>
      <c r="E575" s="96"/>
      <c r="F575" s="96"/>
      <c r="G575" s="96"/>
      <c r="H575" s="96"/>
      <c r="I575" s="96"/>
      <c r="J575" s="96"/>
      <c r="K575" s="96"/>
      <c r="L575" s="96"/>
      <c r="M575" s="96"/>
      <c r="N575" s="96"/>
      <c r="O575" s="96"/>
      <c r="P575" s="96"/>
      <c r="BD575" s="96"/>
      <c r="BE575" s="96"/>
      <c r="BF575" s="96"/>
      <c r="BG575" s="96"/>
      <c r="BH575" s="96"/>
      <c r="BI575" s="96"/>
      <c r="BJ575" s="96"/>
      <c r="BK575" s="96"/>
      <c r="BL575" s="96"/>
      <c r="BM575" s="96"/>
      <c r="BN575" s="96"/>
      <c r="BO575" s="96"/>
      <c r="BP575" s="96"/>
      <c r="BQ575" s="96"/>
      <c r="BR575" s="96"/>
      <c r="BS575" s="96"/>
      <c r="BT575" s="96"/>
      <c r="BU575" s="96"/>
      <c r="BV575" s="96"/>
      <c r="BW575" s="96"/>
      <c r="BX575" s="96"/>
      <c r="BY575" s="96"/>
      <c r="BZ575" s="96"/>
      <c r="CA575" s="96"/>
      <c r="CB575" s="96"/>
      <c r="CC575" s="96"/>
      <c r="CD575" s="96"/>
      <c r="CE575" s="96"/>
      <c r="CF575" s="96"/>
      <c r="CG575" s="96"/>
      <c r="CH575" s="96"/>
      <c r="CI575" s="96"/>
      <c r="CJ575" s="96"/>
      <c r="CK575" s="96"/>
      <c r="CL575" s="96"/>
      <c r="CM575" s="96"/>
      <c r="CN575" s="96"/>
      <c r="CO575" s="96"/>
      <c r="CP575" s="96"/>
      <c r="CQ575" s="96"/>
      <c r="CR575" s="96"/>
      <c r="CS575" s="96"/>
      <c r="CT575" s="96"/>
      <c r="CU575" s="96"/>
      <c r="CV575" s="96"/>
      <c r="CW575" s="96"/>
      <c r="CX575" s="96"/>
      <c r="CY575" s="96"/>
      <c r="CZ575" s="96"/>
      <c r="DA575" s="96"/>
      <c r="DB575" s="96"/>
      <c r="DC575" s="96"/>
      <c r="DD575" s="96"/>
      <c r="DE575" s="96"/>
      <c r="DF575" s="96"/>
      <c r="DG575" s="96"/>
      <c r="DH575" s="96"/>
      <c r="DI575" s="96"/>
      <c r="DJ575" s="96"/>
      <c r="DK575" s="96"/>
      <c r="DL575" s="96"/>
      <c r="DM575" s="96"/>
      <c r="DN575" s="96"/>
      <c r="DO575" s="96"/>
      <c r="DP575" s="96"/>
      <c r="DQ575" s="96"/>
      <c r="DR575" s="96"/>
      <c r="DS575" s="96"/>
      <c r="DT575" s="96"/>
      <c r="DU575" s="96"/>
      <c r="DV575" s="96"/>
      <c r="DW575" s="96"/>
      <c r="DX575" s="96"/>
      <c r="DY575" s="96"/>
      <c r="DZ575" s="96"/>
      <c r="EA575" s="96"/>
      <c r="EB575" s="96"/>
      <c r="EC575" s="96"/>
      <c r="ED575" s="96"/>
      <c r="EE575" s="96"/>
      <c r="EF575" s="96"/>
      <c r="EG575" s="96"/>
      <c r="EH575" s="96"/>
      <c r="EI575" s="96"/>
      <c r="EJ575" s="96"/>
      <c r="EK575" s="96"/>
      <c r="EL575" s="96"/>
      <c r="EM575" s="96"/>
      <c r="EN575" s="96"/>
      <c r="EO575" s="96"/>
      <c r="EP575" s="96"/>
      <c r="EQ575" s="96"/>
      <c r="ER575" s="96"/>
      <c r="ES575" s="96"/>
      <c r="ET575" s="96"/>
      <c r="EU575" s="96"/>
      <c r="EV575" s="96"/>
      <c r="EW575" s="96"/>
      <c r="EX575" s="96"/>
      <c r="EY575" s="96"/>
      <c r="EZ575" s="96"/>
      <c r="FA575" s="96"/>
      <c r="FB575" s="96"/>
      <c r="FC575" s="96"/>
      <c r="FD575" s="96"/>
      <c r="FE575" s="96"/>
      <c r="FF575" s="96"/>
      <c r="FG575" s="96"/>
      <c r="FH575" s="96"/>
      <c r="FI575" s="96"/>
      <c r="FJ575" s="96"/>
      <c r="FK575" s="96"/>
      <c r="FL575" s="96"/>
      <c r="FM575" s="96"/>
      <c r="FN575" s="96"/>
      <c r="FO575" s="96"/>
      <c r="FP575" s="96"/>
      <c r="FQ575" s="96"/>
      <c r="FR575" s="96"/>
      <c r="FS575" s="96"/>
      <c r="FT575" s="96"/>
      <c r="FU575" s="96"/>
      <c r="FV575" s="96"/>
      <c r="FW575" s="96"/>
      <c r="FX575" s="96"/>
      <c r="FY575" s="96"/>
      <c r="FZ575" s="96"/>
      <c r="GA575" s="96"/>
      <c r="GB575" s="96"/>
      <c r="GC575" s="96"/>
      <c r="GD575" s="96"/>
      <c r="GE575" s="96"/>
      <c r="GF575" s="96"/>
      <c r="GG575" s="96"/>
      <c r="GH575" s="96"/>
      <c r="GI575" s="96"/>
      <c r="GJ575" s="96"/>
      <c r="GK575" s="96"/>
      <c r="GL575" s="96"/>
      <c r="GM575" s="96"/>
      <c r="GN575" s="96"/>
      <c r="GO575" s="96"/>
      <c r="GP575" s="96"/>
      <c r="GQ575" s="96"/>
      <c r="GR575" s="96"/>
      <c r="GS575" s="96"/>
      <c r="GT575" s="96"/>
      <c r="GU575" s="96"/>
      <c r="GV575" s="96"/>
      <c r="GW575" s="96"/>
      <c r="GX575" s="96"/>
      <c r="GY575" s="96"/>
      <c r="GZ575" s="96"/>
      <c r="HA575" s="96"/>
      <c r="HB575" s="96"/>
      <c r="HC575" s="96"/>
      <c r="HD575" s="96"/>
      <c r="HE575" s="96"/>
      <c r="HF575" s="96"/>
      <c r="HG575" s="96"/>
      <c r="HH575" s="96"/>
      <c r="HI575" s="96"/>
      <c r="HJ575" s="96"/>
      <c r="HK575" s="96"/>
      <c r="HL575" s="96"/>
      <c r="HM575" s="96"/>
      <c r="HN575" s="96"/>
      <c r="HO575" s="96"/>
      <c r="HP575" s="96"/>
      <c r="HQ575" s="96"/>
      <c r="HR575" s="96"/>
      <c r="HS575" s="96"/>
      <c r="HT575" s="96"/>
      <c r="HU575" s="96"/>
      <c r="HV575" s="96"/>
      <c r="HW575" s="96"/>
      <c r="HX575" s="96"/>
      <c r="HY575" s="96"/>
      <c r="HZ575" s="96"/>
      <c r="IA575" s="96"/>
      <c r="IB575" s="96"/>
      <c r="IC575" s="96"/>
      <c r="ID575" s="96"/>
      <c r="IE575" s="96"/>
      <c r="IF575" s="96"/>
      <c r="IG575" s="96"/>
      <c r="IH575" s="96"/>
      <c r="II575" s="96"/>
      <c r="IJ575" s="96"/>
      <c r="IK575" s="96"/>
      <c r="IL575" s="96"/>
      <c r="IM575" s="96"/>
      <c r="IN575" s="96"/>
      <c r="IO575" s="96"/>
      <c r="IP575" s="96"/>
      <c r="IQ575" s="96"/>
      <c r="IR575" s="96"/>
      <c r="IS575" s="96"/>
      <c r="IT575" s="96"/>
      <c r="IU575" s="96"/>
      <c r="IV575" s="96"/>
      <c r="IW575" s="96"/>
    </row>
    <row r="576" spans="1:257" s="195" customFormat="1" hidden="1">
      <c r="A576" s="96"/>
      <c r="B576" s="96"/>
      <c r="C576" s="96"/>
      <c r="D576" s="96"/>
      <c r="E576" s="96"/>
      <c r="F576" s="96"/>
      <c r="G576" s="96"/>
      <c r="H576" s="96"/>
      <c r="I576" s="96"/>
      <c r="J576" s="96"/>
      <c r="K576" s="96"/>
      <c r="L576" s="96"/>
      <c r="M576" s="96"/>
      <c r="N576" s="96"/>
      <c r="O576" s="96"/>
      <c r="P576" s="96"/>
      <c r="BD576" s="96"/>
      <c r="BE576" s="96"/>
      <c r="BF576" s="96"/>
      <c r="BG576" s="96"/>
      <c r="BH576" s="96"/>
      <c r="BI576" s="96"/>
      <c r="BJ576" s="96"/>
      <c r="BK576" s="96"/>
      <c r="BL576" s="96"/>
      <c r="BM576" s="96"/>
      <c r="BN576" s="96"/>
      <c r="BO576" s="96"/>
      <c r="BP576" s="96"/>
      <c r="BQ576" s="96"/>
      <c r="BR576" s="96"/>
      <c r="BS576" s="96"/>
      <c r="BT576" s="96"/>
      <c r="BU576" s="96"/>
      <c r="BV576" s="96"/>
      <c r="BW576" s="96"/>
      <c r="BX576" s="96"/>
      <c r="BY576" s="96"/>
      <c r="BZ576" s="96"/>
      <c r="CA576" s="96"/>
      <c r="CB576" s="96"/>
      <c r="CC576" s="96"/>
      <c r="CD576" s="96"/>
      <c r="CE576" s="96"/>
      <c r="CF576" s="96"/>
      <c r="CG576" s="96"/>
      <c r="CH576" s="96"/>
      <c r="CI576" s="96"/>
      <c r="CJ576" s="96"/>
      <c r="CK576" s="96"/>
      <c r="CL576" s="96"/>
      <c r="CM576" s="96"/>
      <c r="CN576" s="96"/>
      <c r="CO576" s="96"/>
      <c r="CP576" s="96"/>
      <c r="CQ576" s="96"/>
      <c r="CR576" s="96"/>
      <c r="CS576" s="96"/>
      <c r="CT576" s="96"/>
      <c r="CU576" s="96"/>
      <c r="CV576" s="96"/>
      <c r="CW576" s="96"/>
      <c r="CX576" s="96"/>
      <c r="CY576" s="96"/>
      <c r="CZ576" s="96"/>
      <c r="DA576" s="96"/>
      <c r="DB576" s="96"/>
      <c r="DC576" s="96"/>
      <c r="DD576" s="96"/>
      <c r="DE576" s="96"/>
      <c r="DF576" s="96"/>
      <c r="DG576" s="96"/>
      <c r="DH576" s="96"/>
      <c r="DI576" s="96"/>
      <c r="DJ576" s="96"/>
      <c r="DK576" s="96"/>
      <c r="DL576" s="96"/>
      <c r="DM576" s="96"/>
      <c r="DN576" s="96"/>
      <c r="DO576" s="96"/>
      <c r="DP576" s="96"/>
      <c r="DQ576" s="96"/>
      <c r="DR576" s="96"/>
      <c r="DS576" s="96"/>
      <c r="DT576" s="96"/>
      <c r="DU576" s="96"/>
      <c r="DV576" s="96"/>
      <c r="DW576" s="96"/>
      <c r="DX576" s="96"/>
      <c r="DY576" s="96"/>
      <c r="DZ576" s="96"/>
      <c r="EA576" s="96"/>
      <c r="EB576" s="96"/>
      <c r="EC576" s="96"/>
      <c r="ED576" s="96"/>
      <c r="EE576" s="96"/>
      <c r="EF576" s="96"/>
      <c r="EG576" s="96"/>
      <c r="EH576" s="96"/>
      <c r="EI576" s="96"/>
      <c r="EJ576" s="96"/>
      <c r="EK576" s="96"/>
      <c r="EL576" s="96"/>
      <c r="EM576" s="96"/>
      <c r="EN576" s="96"/>
      <c r="EO576" s="96"/>
      <c r="EP576" s="96"/>
      <c r="EQ576" s="96"/>
      <c r="ER576" s="96"/>
      <c r="ES576" s="96"/>
      <c r="ET576" s="96"/>
      <c r="EU576" s="96"/>
      <c r="EV576" s="96"/>
      <c r="EW576" s="96"/>
      <c r="EX576" s="96"/>
      <c r="EY576" s="96"/>
      <c r="EZ576" s="96"/>
      <c r="FA576" s="96"/>
      <c r="FB576" s="96"/>
      <c r="FC576" s="96"/>
      <c r="FD576" s="96"/>
      <c r="FE576" s="96"/>
      <c r="FF576" s="96"/>
      <c r="FG576" s="96"/>
      <c r="FH576" s="96"/>
      <c r="FI576" s="96"/>
      <c r="FJ576" s="96"/>
      <c r="FK576" s="96"/>
      <c r="FL576" s="96"/>
      <c r="FM576" s="96"/>
      <c r="FN576" s="96"/>
      <c r="FO576" s="96"/>
      <c r="FP576" s="96"/>
      <c r="FQ576" s="96"/>
      <c r="FR576" s="96"/>
      <c r="FS576" s="96"/>
      <c r="FT576" s="96"/>
      <c r="FU576" s="96"/>
      <c r="FV576" s="96"/>
      <c r="FW576" s="96"/>
      <c r="FX576" s="96"/>
      <c r="FY576" s="96"/>
      <c r="FZ576" s="96"/>
      <c r="GA576" s="96"/>
      <c r="GB576" s="96"/>
      <c r="GC576" s="96"/>
      <c r="GD576" s="96"/>
      <c r="GE576" s="96"/>
      <c r="GF576" s="96"/>
      <c r="GG576" s="96"/>
      <c r="GH576" s="96"/>
      <c r="GI576" s="96"/>
      <c r="GJ576" s="96"/>
      <c r="GK576" s="96"/>
      <c r="GL576" s="96"/>
      <c r="GM576" s="96"/>
      <c r="GN576" s="96"/>
      <c r="GO576" s="96"/>
      <c r="GP576" s="96"/>
      <c r="GQ576" s="96"/>
      <c r="GR576" s="96"/>
      <c r="GS576" s="96"/>
      <c r="GT576" s="96"/>
      <c r="GU576" s="96"/>
      <c r="GV576" s="96"/>
      <c r="GW576" s="96"/>
      <c r="GX576" s="96"/>
      <c r="GY576" s="96"/>
      <c r="GZ576" s="96"/>
      <c r="HA576" s="96"/>
      <c r="HB576" s="96"/>
      <c r="HC576" s="96"/>
      <c r="HD576" s="96"/>
      <c r="HE576" s="96"/>
      <c r="HF576" s="96"/>
      <c r="HG576" s="96"/>
      <c r="HH576" s="96"/>
      <c r="HI576" s="96"/>
      <c r="HJ576" s="96"/>
      <c r="HK576" s="96"/>
      <c r="HL576" s="96"/>
      <c r="HM576" s="96"/>
      <c r="HN576" s="96"/>
      <c r="HO576" s="96"/>
      <c r="HP576" s="96"/>
      <c r="HQ576" s="96"/>
      <c r="HR576" s="96"/>
      <c r="HS576" s="96"/>
      <c r="HT576" s="96"/>
      <c r="HU576" s="96"/>
      <c r="HV576" s="96"/>
      <c r="HW576" s="96"/>
      <c r="HX576" s="96"/>
      <c r="HY576" s="96"/>
      <c r="HZ576" s="96"/>
      <c r="IA576" s="96"/>
      <c r="IB576" s="96"/>
      <c r="IC576" s="96"/>
      <c r="ID576" s="96"/>
      <c r="IE576" s="96"/>
      <c r="IF576" s="96"/>
      <c r="IG576" s="96"/>
      <c r="IH576" s="96"/>
      <c r="II576" s="96"/>
      <c r="IJ576" s="96"/>
      <c r="IK576" s="96"/>
      <c r="IL576" s="96"/>
      <c r="IM576" s="96"/>
      <c r="IN576" s="96"/>
      <c r="IO576" s="96"/>
      <c r="IP576" s="96"/>
      <c r="IQ576" s="96"/>
      <c r="IR576" s="96"/>
      <c r="IS576" s="96"/>
      <c r="IT576" s="96"/>
      <c r="IU576" s="96"/>
      <c r="IV576" s="96"/>
      <c r="IW576" s="96"/>
    </row>
    <row r="577" spans="1:257" s="195" customFormat="1" hidden="1">
      <c r="A577" s="96"/>
      <c r="B577" s="96"/>
      <c r="C577" s="96"/>
      <c r="D577" s="96"/>
      <c r="E577" s="96"/>
      <c r="F577" s="96"/>
      <c r="G577" s="96"/>
      <c r="H577" s="96"/>
      <c r="I577" s="96"/>
      <c r="J577" s="96"/>
      <c r="K577" s="96"/>
      <c r="L577" s="96"/>
      <c r="M577" s="96"/>
      <c r="N577" s="96"/>
      <c r="O577" s="96"/>
      <c r="P577" s="96"/>
      <c r="BD577" s="96"/>
      <c r="BE577" s="96"/>
      <c r="BF577" s="96"/>
      <c r="BG577" s="96"/>
      <c r="BH577" s="96"/>
      <c r="BI577" s="96"/>
      <c r="BJ577" s="96"/>
      <c r="BK577" s="96"/>
      <c r="BL577" s="96"/>
      <c r="BM577" s="96"/>
      <c r="BN577" s="96"/>
      <c r="BO577" s="96"/>
      <c r="BP577" s="96"/>
      <c r="BQ577" s="96"/>
      <c r="BR577" s="96"/>
      <c r="BS577" s="96"/>
      <c r="BT577" s="96"/>
      <c r="BU577" s="96"/>
      <c r="BV577" s="96"/>
      <c r="BW577" s="96"/>
      <c r="BX577" s="96"/>
      <c r="BY577" s="96"/>
      <c r="BZ577" s="96"/>
      <c r="CA577" s="96"/>
      <c r="CB577" s="96"/>
      <c r="CC577" s="96"/>
      <c r="CD577" s="96"/>
      <c r="CE577" s="96"/>
      <c r="CF577" s="96"/>
      <c r="CG577" s="96"/>
      <c r="CH577" s="96"/>
      <c r="CI577" s="96"/>
      <c r="CJ577" s="96"/>
      <c r="CK577" s="96"/>
      <c r="CL577" s="96"/>
      <c r="CM577" s="96"/>
      <c r="CN577" s="96"/>
      <c r="CO577" s="96"/>
      <c r="CP577" s="96"/>
      <c r="CQ577" s="96"/>
      <c r="CR577" s="96"/>
      <c r="CS577" s="96"/>
      <c r="CT577" s="96"/>
      <c r="CU577" s="96"/>
      <c r="CV577" s="96"/>
      <c r="CW577" s="96"/>
      <c r="CX577" s="96"/>
      <c r="CY577" s="96"/>
      <c r="CZ577" s="96"/>
      <c r="DA577" s="96"/>
      <c r="DB577" s="96"/>
      <c r="DC577" s="96"/>
      <c r="DD577" s="96"/>
      <c r="DE577" s="96"/>
      <c r="DF577" s="96"/>
      <c r="DG577" s="96"/>
      <c r="DH577" s="96"/>
      <c r="DI577" s="96"/>
      <c r="DJ577" s="96"/>
      <c r="DK577" s="96"/>
      <c r="DL577" s="96"/>
      <c r="DM577" s="96"/>
      <c r="DN577" s="96"/>
      <c r="DO577" s="96"/>
      <c r="DP577" s="96"/>
      <c r="DQ577" s="96"/>
      <c r="DR577" s="96"/>
      <c r="DS577" s="96"/>
      <c r="DT577" s="96"/>
      <c r="DU577" s="96"/>
      <c r="DV577" s="96"/>
      <c r="DW577" s="96"/>
      <c r="DX577" s="96"/>
      <c r="DY577" s="96"/>
      <c r="DZ577" s="96"/>
      <c r="EA577" s="96"/>
      <c r="EB577" s="96"/>
      <c r="EC577" s="96"/>
      <c r="ED577" s="96"/>
      <c r="EE577" s="96"/>
      <c r="EF577" s="96"/>
      <c r="EG577" s="96"/>
      <c r="EH577" s="96"/>
      <c r="EI577" s="96"/>
      <c r="EJ577" s="96"/>
      <c r="EK577" s="96"/>
      <c r="EL577" s="96"/>
      <c r="EM577" s="96"/>
      <c r="EN577" s="96"/>
      <c r="EO577" s="96"/>
      <c r="EP577" s="96"/>
      <c r="EQ577" s="96"/>
      <c r="ER577" s="96"/>
      <c r="ES577" s="96"/>
      <c r="ET577" s="96"/>
      <c r="EU577" s="96"/>
      <c r="EV577" s="96"/>
      <c r="EW577" s="96"/>
      <c r="EX577" s="96"/>
      <c r="EY577" s="96"/>
      <c r="EZ577" s="96"/>
      <c r="FA577" s="96"/>
      <c r="FB577" s="96"/>
      <c r="FC577" s="96"/>
      <c r="FD577" s="96"/>
      <c r="FE577" s="96"/>
      <c r="FF577" s="96"/>
      <c r="FG577" s="96"/>
      <c r="FH577" s="96"/>
      <c r="FI577" s="96"/>
      <c r="FJ577" s="96"/>
      <c r="FK577" s="96"/>
      <c r="FL577" s="96"/>
      <c r="FM577" s="96"/>
      <c r="FN577" s="96"/>
      <c r="FO577" s="96"/>
      <c r="FP577" s="96"/>
      <c r="FQ577" s="96"/>
      <c r="FR577" s="96"/>
      <c r="FS577" s="96"/>
      <c r="FT577" s="96"/>
      <c r="FU577" s="96"/>
      <c r="FV577" s="96"/>
      <c r="FW577" s="96"/>
      <c r="FX577" s="96"/>
      <c r="FY577" s="96"/>
      <c r="FZ577" s="96"/>
      <c r="GA577" s="96"/>
      <c r="GB577" s="96"/>
      <c r="GC577" s="96"/>
      <c r="GD577" s="96"/>
      <c r="GE577" s="96"/>
      <c r="GF577" s="96"/>
      <c r="GG577" s="96"/>
      <c r="GH577" s="96"/>
      <c r="GI577" s="96"/>
      <c r="GJ577" s="96"/>
      <c r="GK577" s="96"/>
      <c r="GL577" s="96"/>
      <c r="GM577" s="96"/>
      <c r="GN577" s="96"/>
      <c r="GO577" s="96"/>
      <c r="GP577" s="96"/>
      <c r="GQ577" s="96"/>
      <c r="GR577" s="96"/>
      <c r="GS577" s="96"/>
      <c r="GT577" s="96"/>
      <c r="GU577" s="96"/>
      <c r="GV577" s="96"/>
      <c r="GW577" s="96"/>
      <c r="GX577" s="96"/>
      <c r="GY577" s="96"/>
      <c r="GZ577" s="96"/>
      <c r="HA577" s="96"/>
      <c r="HB577" s="96"/>
      <c r="HC577" s="96"/>
      <c r="HD577" s="96"/>
      <c r="HE577" s="96"/>
      <c r="HF577" s="96"/>
      <c r="HG577" s="96"/>
      <c r="HH577" s="96"/>
      <c r="HI577" s="96"/>
      <c r="HJ577" s="96"/>
      <c r="HK577" s="96"/>
      <c r="HL577" s="96"/>
      <c r="HM577" s="96"/>
      <c r="HN577" s="96"/>
      <c r="HO577" s="96"/>
      <c r="HP577" s="96"/>
      <c r="HQ577" s="96"/>
      <c r="HR577" s="96"/>
      <c r="HS577" s="96"/>
      <c r="HT577" s="96"/>
      <c r="HU577" s="96"/>
      <c r="HV577" s="96"/>
      <c r="HW577" s="96"/>
      <c r="HX577" s="96"/>
      <c r="HY577" s="96"/>
      <c r="HZ577" s="96"/>
      <c r="IA577" s="96"/>
      <c r="IB577" s="96"/>
      <c r="IC577" s="96"/>
      <c r="ID577" s="96"/>
      <c r="IE577" s="96"/>
      <c r="IF577" s="96"/>
      <c r="IG577" s="96"/>
      <c r="IH577" s="96"/>
      <c r="II577" s="96"/>
      <c r="IJ577" s="96"/>
      <c r="IK577" s="96"/>
      <c r="IL577" s="96"/>
      <c r="IM577" s="96"/>
      <c r="IN577" s="96"/>
      <c r="IO577" s="96"/>
      <c r="IP577" s="96"/>
      <c r="IQ577" s="96"/>
      <c r="IR577" s="96"/>
      <c r="IS577" s="96"/>
      <c r="IT577" s="96"/>
      <c r="IU577" s="96"/>
      <c r="IV577" s="96"/>
      <c r="IW577" s="96"/>
    </row>
    <row r="578" spans="1:257" s="195" customFormat="1" hidden="1">
      <c r="A578" s="96"/>
      <c r="B578" s="96"/>
      <c r="C578" s="96"/>
      <c r="D578" s="96"/>
      <c r="E578" s="96"/>
      <c r="F578" s="96"/>
      <c r="G578" s="96"/>
      <c r="H578" s="96"/>
      <c r="I578" s="96"/>
      <c r="J578" s="96"/>
      <c r="K578" s="96"/>
      <c r="L578" s="96"/>
      <c r="M578" s="96"/>
      <c r="N578" s="96"/>
      <c r="O578" s="96"/>
      <c r="P578" s="96"/>
      <c r="BD578" s="96"/>
      <c r="BE578" s="96"/>
      <c r="BF578" s="96"/>
      <c r="BG578" s="96"/>
      <c r="BH578" s="96"/>
      <c r="BI578" s="96"/>
      <c r="BJ578" s="96"/>
      <c r="BK578" s="96"/>
      <c r="BL578" s="96"/>
      <c r="BM578" s="96"/>
      <c r="BN578" s="96"/>
      <c r="BO578" s="96"/>
      <c r="BP578" s="96"/>
      <c r="BQ578" s="96"/>
      <c r="BR578" s="96"/>
      <c r="BS578" s="96"/>
      <c r="BT578" s="96"/>
      <c r="BU578" s="96"/>
      <c r="BV578" s="96"/>
      <c r="BW578" s="96"/>
      <c r="BX578" s="96"/>
      <c r="BY578" s="96"/>
      <c r="BZ578" s="96"/>
      <c r="CA578" s="96"/>
      <c r="CB578" s="96"/>
      <c r="CC578" s="96"/>
      <c r="CD578" s="96"/>
      <c r="CE578" s="96"/>
      <c r="CF578" s="96"/>
      <c r="CG578" s="96"/>
      <c r="CH578" s="96"/>
      <c r="CI578" s="96"/>
      <c r="CJ578" s="96"/>
      <c r="CK578" s="96"/>
      <c r="CL578" s="96"/>
      <c r="CM578" s="96"/>
      <c r="CN578" s="96"/>
      <c r="CO578" s="96"/>
      <c r="CP578" s="96"/>
      <c r="CQ578" s="96"/>
      <c r="CR578" s="96"/>
      <c r="CS578" s="96"/>
      <c r="CT578" s="96"/>
      <c r="CU578" s="96"/>
      <c r="CV578" s="96"/>
      <c r="CW578" s="96"/>
      <c r="CX578" s="96"/>
      <c r="CY578" s="96"/>
      <c r="CZ578" s="96"/>
      <c r="DA578" s="96"/>
      <c r="DB578" s="96"/>
      <c r="DC578" s="96"/>
      <c r="DD578" s="96"/>
      <c r="DE578" s="96"/>
      <c r="DF578" s="96"/>
      <c r="DG578" s="96"/>
      <c r="DH578" s="96"/>
      <c r="DI578" s="96"/>
      <c r="DJ578" s="96"/>
      <c r="DK578" s="96"/>
      <c r="DL578" s="96"/>
      <c r="DM578" s="96"/>
      <c r="DN578" s="96"/>
      <c r="DO578" s="96"/>
      <c r="DP578" s="96"/>
      <c r="DQ578" s="96"/>
      <c r="DR578" s="96"/>
      <c r="DS578" s="96"/>
      <c r="DT578" s="96"/>
      <c r="DU578" s="96"/>
      <c r="DV578" s="96"/>
      <c r="DW578" s="96"/>
      <c r="DX578" s="96"/>
      <c r="DY578" s="96"/>
      <c r="DZ578" s="96"/>
      <c r="EA578" s="96"/>
      <c r="EB578" s="96"/>
      <c r="EC578" s="96"/>
      <c r="ED578" s="96"/>
      <c r="EE578" s="96"/>
      <c r="EF578" s="96"/>
      <c r="EG578" s="96"/>
      <c r="EH578" s="96"/>
      <c r="EI578" s="96"/>
      <c r="EJ578" s="96"/>
      <c r="EK578" s="96"/>
      <c r="EL578" s="96"/>
      <c r="EM578" s="96"/>
      <c r="EN578" s="96"/>
      <c r="EO578" s="96"/>
      <c r="EP578" s="96"/>
      <c r="EQ578" s="96"/>
      <c r="ER578" s="96"/>
      <c r="ES578" s="96"/>
      <c r="ET578" s="96"/>
      <c r="EU578" s="96"/>
      <c r="EV578" s="96"/>
      <c r="EW578" s="96"/>
      <c r="EX578" s="96"/>
      <c r="EY578" s="96"/>
      <c r="EZ578" s="96"/>
      <c r="FA578" s="96"/>
      <c r="FB578" s="96"/>
      <c r="FC578" s="96"/>
      <c r="FD578" s="96"/>
      <c r="FE578" s="96"/>
      <c r="FF578" s="96"/>
      <c r="FG578" s="96"/>
      <c r="FH578" s="96"/>
      <c r="FI578" s="96"/>
      <c r="FJ578" s="96"/>
      <c r="FK578" s="96"/>
      <c r="FL578" s="96"/>
      <c r="FM578" s="96"/>
      <c r="FN578" s="96"/>
      <c r="FO578" s="96"/>
      <c r="FP578" s="96"/>
      <c r="FQ578" s="96"/>
      <c r="FR578" s="96"/>
      <c r="FS578" s="96"/>
      <c r="FT578" s="96"/>
      <c r="FU578" s="96"/>
      <c r="FV578" s="96"/>
      <c r="FW578" s="96"/>
      <c r="FX578" s="96"/>
      <c r="FY578" s="96"/>
      <c r="FZ578" s="96"/>
      <c r="GA578" s="96"/>
      <c r="GB578" s="96"/>
      <c r="GC578" s="96"/>
      <c r="GD578" s="96"/>
      <c r="GE578" s="96"/>
      <c r="GF578" s="96"/>
      <c r="GG578" s="96"/>
      <c r="GH578" s="96"/>
      <c r="GI578" s="96"/>
      <c r="GJ578" s="96"/>
      <c r="GK578" s="96"/>
      <c r="GL578" s="96"/>
      <c r="GM578" s="96"/>
      <c r="GN578" s="96"/>
      <c r="GO578" s="96"/>
      <c r="GP578" s="96"/>
      <c r="GQ578" s="96"/>
      <c r="GR578" s="96"/>
      <c r="GS578" s="96"/>
      <c r="GT578" s="96"/>
      <c r="GU578" s="96"/>
      <c r="GV578" s="96"/>
      <c r="GW578" s="96"/>
      <c r="GX578" s="96"/>
      <c r="GY578" s="96"/>
      <c r="GZ578" s="96"/>
      <c r="HA578" s="96"/>
      <c r="HB578" s="96"/>
      <c r="HC578" s="96"/>
      <c r="HD578" s="96"/>
      <c r="HE578" s="96"/>
      <c r="HF578" s="96"/>
      <c r="HG578" s="96"/>
      <c r="HH578" s="96"/>
      <c r="HI578" s="96"/>
      <c r="HJ578" s="96"/>
      <c r="HK578" s="96"/>
      <c r="HL578" s="96"/>
      <c r="HM578" s="96"/>
      <c r="HN578" s="96"/>
      <c r="HO578" s="96"/>
      <c r="HP578" s="96"/>
      <c r="HQ578" s="96"/>
      <c r="HR578" s="96"/>
      <c r="HS578" s="96"/>
      <c r="HT578" s="96"/>
      <c r="HU578" s="96"/>
      <c r="HV578" s="96"/>
      <c r="HW578" s="96"/>
      <c r="HX578" s="96"/>
      <c r="HY578" s="96"/>
      <c r="HZ578" s="96"/>
      <c r="IA578" s="96"/>
      <c r="IB578" s="96"/>
      <c r="IC578" s="96"/>
      <c r="ID578" s="96"/>
      <c r="IE578" s="96"/>
      <c r="IF578" s="96"/>
      <c r="IG578" s="96"/>
      <c r="IH578" s="96"/>
      <c r="II578" s="96"/>
      <c r="IJ578" s="96"/>
      <c r="IK578" s="96"/>
      <c r="IL578" s="96"/>
      <c r="IM578" s="96"/>
      <c r="IN578" s="96"/>
      <c r="IO578" s="96"/>
      <c r="IP578" s="96"/>
      <c r="IQ578" s="96"/>
      <c r="IR578" s="96"/>
      <c r="IS578" s="96"/>
      <c r="IT578" s="96"/>
      <c r="IU578" s="96"/>
      <c r="IV578" s="96"/>
      <c r="IW578" s="96"/>
    </row>
    <row r="579" spans="1:257" s="195" customFormat="1" hidden="1">
      <c r="A579" s="96"/>
      <c r="B579" s="96"/>
      <c r="C579" s="96"/>
      <c r="D579" s="96"/>
      <c r="E579" s="96"/>
      <c r="F579" s="96"/>
      <c r="G579" s="96"/>
      <c r="H579" s="96"/>
      <c r="I579" s="96"/>
      <c r="J579" s="96"/>
      <c r="K579" s="96"/>
      <c r="L579" s="96"/>
      <c r="M579" s="96"/>
      <c r="N579" s="96"/>
      <c r="O579" s="96"/>
      <c r="P579" s="96"/>
      <c r="BD579" s="96"/>
      <c r="BE579" s="96"/>
      <c r="BF579" s="96"/>
      <c r="BG579" s="96"/>
      <c r="BH579" s="96"/>
      <c r="BI579" s="96"/>
      <c r="BJ579" s="96"/>
      <c r="BK579" s="96"/>
      <c r="BL579" s="96"/>
      <c r="BM579" s="96"/>
      <c r="BN579" s="96"/>
      <c r="BO579" s="96"/>
      <c r="BP579" s="96"/>
      <c r="BQ579" s="96"/>
      <c r="BR579" s="96"/>
      <c r="BS579" s="96"/>
      <c r="BT579" s="96"/>
      <c r="BU579" s="96"/>
      <c r="BV579" s="96"/>
      <c r="BW579" s="96"/>
      <c r="BX579" s="96"/>
      <c r="BY579" s="96"/>
      <c r="BZ579" s="96"/>
      <c r="CA579" s="96"/>
      <c r="CB579" s="96"/>
      <c r="CC579" s="96"/>
      <c r="CD579" s="96"/>
      <c r="CE579" s="96"/>
      <c r="CF579" s="96"/>
      <c r="CG579" s="96"/>
      <c r="CH579" s="96"/>
      <c r="CI579" s="96"/>
      <c r="CJ579" s="96"/>
      <c r="CK579" s="96"/>
      <c r="CL579" s="96"/>
      <c r="CM579" s="96"/>
      <c r="CN579" s="96"/>
      <c r="CO579" s="96"/>
      <c r="CP579" s="96"/>
      <c r="CQ579" s="96"/>
      <c r="CR579" s="96"/>
      <c r="CS579" s="96"/>
      <c r="CT579" s="96"/>
      <c r="CU579" s="96"/>
      <c r="CV579" s="96"/>
      <c r="CW579" s="96"/>
      <c r="CX579" s="96"/>
      <c r="CY579" s="96"/>
      <c r="CZ579" s="96"/>
      <c r="DA579" s="96"/>
      <c r="DB579" s="96"/>
      <c r="DC579" s="96"/>
      <c r="DD579" s="96"/>
      <c r="DE579" s="96"/>
      <c r="DF579" s="96"/>
      <c r="DG579" s="96"/>
      <c r="DH579" s="96"/>
      <c r="DI579" s="96"/>
      <c r="DJ579" s="96"/>
      <c r="DK579" s="96"/>
      <c r="DL579" s="96"/>
      <c r="DM579" s="96"/>
      <c r="DN579" s="96"/>
      <c r="DO579" s="96"/>
      <c r="DP579" s="96"/>
      <c r="DQ579" s="96"/>
      <c r="DR579" s="96"/>
      <c r="DS579" s="96"/>
      <c r="DT579" s="96"/>
      <c r="DU579" s="96"/>
      <c r="DV579" s="96"/>
      <c r="DW579" s="96"/>
      <c r="DX579" s="96"/>
      <c r="DY579" s="96"/>
      <c r="DZ579" s="96"/>
      <c r="EA579" s="96"/>
      <c r="EB579" s="96"/>
      <c r="EC579" s="96"/>
      <c r="ED579" s="96"/>
      <c r="EE579" s="96"/>
      <c r="EF579" s="96"/>
      <c r="EG579" s="96"/>
      <c r="EH579" s="96"/>
      <c r="EI579" s="96"/>
      <c r="EJ579" s="96"/>
      <c r="EK579" s="96"/>
      <c r="EL579" s="96"/>
      <c r="EM579" s="96"/>
      <c r="EN579" s="96"/>
      <c r="EO579" s="96"/>
      <c r="EP579" s="96"/>
      <c r="EQ579" s="96"/>
      <c r="ER579" s="96"/>
      <c r="ES579" s="96"/>
      <c r="ET579" s="96"/>
      <c r="EU579" s="96"/>
      <c r="EV579" s="96"/>
      <c r="EW579" s="96"/>
      <c r="EX579" s="96"/>
      <c r="EY579" s="96"/>
      <c r="EZ579" s="96"/>
      <c r="FA579" s="96"/>
      <c r="FB579" s="96"/>
      <c r="FC579" s="96"/>
      <c r="FD579" s="96"/>
      <c r="FE579" s="96"/>
      <c r="FF579" s="96"/>
      <c r="FG579" s="96"/>
      <c r="FH579" s="96"/>
      <c r="FI579" s="96"/>
      <c r="FJ579" s="96"/>
      <c r="FK579" s="96"/>
      <c r="FL579" s="96"/>
      <c r="FM579" s="96"/>
      <c r="FN579" s="96"/>
      <c r="FO579" s="96"/>
      <c r="FP579" s="96"/>
      <c r="FQ579" s="96"/>
      <c r="FR579" s="96"/>
      <c r="FS579" s="96"/>
      <c r="FT579" s="96"/>
      <c r="FU579" s="96"/>
      <c r="FV579" s="96"/>
      <c r="FW579" s="96"/>
      <c r="FX579" s="96"/>
      <c r="FY579" s="96"/>
      <c r="FZ579" s="96"/>
      <c r="GA579" s="96"/>
      <c r="GB579" s="96"/>
      <c r="GC579" s="96"/>
      <c r="GD579" s="96"/>
      <c r="GE579" s="96"/>
      <c r="GF579" s="96"/>
      <c r="GG579" s="96"/>
      <c r="GH579" s="96"/>
      <c r="GI579" s="96"/>
      <c r="GJ579" s="96"/>
      <c r="GK579" s="96"/>
      <c r="GL579" s="96"/>
      <c r="GM579" s="96"/>
      <c r="GN579" s="96"/>
      <c r="GO579" s="96"/>
      <c r="GP579" s="96"/>
      <c r="GQ579" s="96"/>
      <c r="GR579" s="96"/>
      <c r="GS579" s="96"/>
      <c r="GT579" s="96"/>
      <c r="GU579" s="96"/>
      <c r="GV579" s="96"/>
      <c r="GW579" s="96"/>
      <c r="GX579" s="96"/>
      <c r="GY579" s="96"/>
      <c r="GZ579" s="96"/>
      <c r="HA579" s="96"/>
      <c r="HB579" s="96"/>
      <c r="HC579" s="96"/>
      <c r="HD579" s="96"/>
      <c r="HE579" s="96"/>
      <c r="HF579" s="96"/>
      <c r="HG579" s="96"/>
      <c r="HH579" s="96"/>
      <c r="HI579" s="96"/>
      <c r="HJ579" s="96"/>
      <c r="HK579" s="96"/>
      <c r="HL579" s="96"/>
      <c r="HM579" s="96"/>
      <c r="HN579" s="96"/>
      <c r="HO579" s="96"/>
      <c r="HP579" s="96"/>
      <c r="HQ579" s="96"/>
      <c r="HR579" s="96"/>
      <c r="HS579" s="96"/>
      <c r="HT579" s="96"/>
      <c r="HU579" s="96"/>
      <c r="HV579" s="96"/>
      <c r="HW579" s="96"/>
      <c r="HX579" s="96"/>
      <c r="HY579" s="96"/>
      <c r="HZ579" s="96"/>
      <c r="IA579" s="96"/>
      <c r="IB579" s="96"/>
      <c r="IC579" s="96"/>
      <c r="ID579" s="96"/>
      <c r="IE579" s="96"/>
      <c r="IF579" s="96"/>
      <c r="IG579" s="96"/>
      <c r="IH579" s="96"/>
      <c r="II579" s="96"/>
      <c r="IJ579" s="96"/>
      <c r="IK579" s="96"/>
      <c r="IL579" s="96"/>
      <c r="IM579" s="96"/>
      <c r="IN579" s="96"/>
      <c r="IO579" s="96"/>
      <c r="IP579" s="96"/>
      <c r="IQ579" s="96"/>
      <c r="IR579" s="96"/>
      <c r="IS579" s="96"/>
      <c r="IT579" s="96"/>
      <c r="IU579" s="96"/>
      <c r="IV579" s="96"/>
      <c r="IW579" s="96"/>
    </row>
    <row r="580" spans="1:257" s="195" customFormat="1" hidden="1">
      <c r="A580" s="96"/>
      <c r="B580" s="96"/>
      <c r="C580" s="96"/>
      <c r="D580" s="96"/>
      <c r="E580" s="96"/>
      <c r="F580" s="96"/>
      <c r="G580" s="96"/>
      <c r="H580" s="96"/>
      <c r="I580" s="96"/>
      <c r="J580" s="96"/>
      <c r="K580" s="96"/>
      <c r="L580" s="96"/>
      <c r="M580" s="96"/>
      <c r="N580" s="96"/>
      <c r="O580" s="96"/>
      <c r="P580" s="96"/>
      <c r="BD580" s="96"/>
      <c r="BE580" s="96"/>
      <c r="BF580" s="96"/>
      <c r="BG580" s="96"/>
      <c r="BH580" s="96"/>
      <c r="BI580" s="96"/>
      <c r="BJ580" s="96"/>
      <c r="BK580" s="96"/>
      <c r="BL580" s="96"/>
      <c r="BM580" s="96"/>
      <c r="BN580" s="96"/>
      <c r="BO580" s="96"/>
      <c r="BP580" s="96"/>
      <c r="BQ580" s="96"/>
      <c r="BR580" s="96"/>
      <c r="BS580" s="96"/>
      <c r="BT580" s="96"/>
      <c r="BU580" s="96"/>
      <c r="BV580" s="96"/>
      <c r="BW580" s="96"/>
      <c r="BX580" s="96"/>
      <c r="BY580" s="96"/>
      <c r="BZ580" s="96"/>
      <c r="CA580" s="96"/>
      <c r="CB580" s="96"/>
      <c r="CC580" s="96"/>
      <c r="CD580" s="96"/>
      <c r="CE580" s="96"/>
      <c r="CF580" s="96"/>
      <c r="CG580" s="96"/>
      <c r="CH580" s="96"/>
      <c r="CI580" s="96"/>
      <c r="CJ580" s="96"/>
      <c r="CK580" s="96"/>
      <c r="CL580" s="96"/>
      <c r="CM580" s="96"/>
      <c r="CN580" s="96"/>
      <c r="CO580" s="96"/>
      <c r="CP580" s="96"/>
      <c r="CQ580" s="96"/>
      <c r="CR580" s="96"/>
      <c r="CS580" s="96"/>
      <c r="CT580" s="96"/>
      <c r="CU580" s="96"/>
      <c r="CV580" s="96"/>
      <c r="CW580" s="96"/>
      <c r="CX580" s="96"/>
      <c r="CY580" s="96"/>
      <c r="CZ580" s="96"/>
      <c r="DA580" s="96"/>
      <c r="DB580" s="96"/>
      <c r="DC580" s="96"/>
      <c r="DD580" s="96"/>
      <c r="DE580" s="96"/>
      <c r="DF580" s="96"/>
      <c r="DG580" s="96"/>
      <c r="DH580" s="96"/>
      <c r="DI580" s="96"/>
      <c r="DJ580" s="96"/>
      <c r="DK580" s="96"/>
      <c r="DL580" s="96"/>
      <c r="DM580" s="96"/>
      <c r="DN580" s="96"/>
      <c r="DO580" s="96"/>
      <c r="DP580" s="96"/>
      <c r="DQ580" s="96"/>
      <c r="DR580" s="96"/>
      <c r="DS580" s="96"/>
      <c r="DT580" s="96"/>
      <c r="DU580" s="96"/>
      <c r="DV580" s="96"/>
      <c r="DW580" s="96"/>
      <c r="DX580" s="96"/>
      <c r="DY580" s="96"/>
      <c r="DZ580" s="96"/>
      <c r="EA580" s="96"/>
      <c r="EB580" s="96"/>
      <c r="EC580" s="96"/>
      <c r="ED580" s="96"/>
      <c r="EE580" s="96"/>
      <c r="EF580" s="96"/>
      <c r="EG580" s="96"/>
      <c r="EH580" s="96"/>
      <c r="EI580" s="96"/>
      <c r="EJ580" s="96"/>
      <c r="EK580" s="96"/>
      <c r="EL580" s="96"/>
      <c r="EM580" s="96"/>
      <c r="EN580" s="96"/>
      <c r="EO580" s="96"/>
      <c r="EP580" s="96"/>
      <c r="EQ580" s="96"/>
      <c r="ER580" s="96"/>
      <c r="ES580" s="96"/>
      <c r="ET580" s="96"/>
      <c r="EU580" s="96"/>
      <c r="EV580" s="96"/>
      <c r="EW580" s="96"/>
      <c r="EX580" s="96"/>
      <c r="EY580" s="96"/>
      <c r="EZ580" s="96"/>
      <c r="FA580" s="96"/>
      <c r="FB580" s="96"/>
      <c r="FC580" s="96"/>
      <c r="FD580" s="96"/>
      <c r="FE580" s="96"/>
      <c r="FF580" s="96"/>
      <c r="FG580" s="96"/>
      <c r="FH580" s="96"/>
      <c r="FI580" s="96"/>
      <c r="FJ580" s="96"/>
      <c r="FK580" s="96"/>
      <c r="FL580" s="96"/>
      <c r="FM580" s="96"/>
      <c r="FN580" s="96"/>
      <c r="FO580" s="96"/>
      <c r="FP580" s="96"/>
      <c r="FQ580" s="96"/>
      <c r="FR580" s="96"/>
      <c r="FS580" s="96"/>
      <c r="FT580" s="96"/>
      <c r="FU580" s="96"/>
      <c r="FV580" s="96"/>
      <c r="FW580" s="96"/>
      <c r="FX580" s="96"/>
      <c r="FY580" s="96"/>
      <c r="FZ580" s="96"/>
      <c r="GA580" s="96"/>
      <c r="GB580" s="96"/>
      <c r="GC580" s="96"/>
      <c r="GD580" s="96"/>
      <c r="GE580" s="96"/>
      <c r="GF580" s="96"/>
      <c r="GG580" s="96"/>
      <c r="GH580" s="96"/>
      <c r="GI580" s="96"/>
      <c r="GJ580" s="96"/>
      <c r="GK580" s="96"/>
      <c r="GL580" s="96"/>
      <c r="GM580" s="96"/>
      <c r="GN580" s="96"/>
      <c r="GO580" s="96"/>
      <c r="GP580" s="96"/>
      <c r="GQ580" s="96"/>
      <c r="GR580" s="96"/>
      <c r="GS580" s="96"/>
      <c r="GT580" s="96"/>
      <c r="GU580" s="96"/>
      <c r="GV580" s="96"/>
      <c r="GW580" s="96"/>
      <c r="GX580" s="96"/>
      <c r="GY580" s="96"/>
      <c r="GZ580" s="96"/>
      <c r="HA580" s="96"/>
      <c r="HB580" s="96"/>
      <c r="HC580" s="96"/>
      <c r="HD580" s="96"/>
      <c r="HE580" s="96"/>
      <c r="HF580" s="96"/>
      <c r="HG580" s="96"/>
      <c r="HH580" s="96"/>
      <c r="HI580" s="96"/>
      <c r="HJ580" s="96"/>
      <c r="HK580" s="96"/>
      <c r="HL580" s="96"/>
      <c r="HM580" s="96"/>
      <c r="HN580" s="96"/>
      <c r="HO580" s="96"/>
      <c r="HP580" s="96"/>
      <c r="HQ580" s="96"/>
      <c r="HR580" s="96"/>
      <c r="HS580" s="96"/>
      <c r="HT580" s="96"/>
      <c r="HU580" s="96"/>
      <c r="HV580" s="96"/>
      <c r="HW580" s="96"/>
      <c r="HX580" s="96"/>
      <c r="HY580" s="96"/>
      <c r="HZ580" s="96"/>
      <c r="IA580" s="96"/>
      <c r="IB580" s="96"/>
      <c r="IC580" s="96"/>
      <c r="ID580" s="96"/>
      <c r="IE580" s="96"/>
      <c r="IF580" s="96"/>
      <c r="IG580" s="96"/>
      <c r="IH580" s="96"/>
      <c r="II580" s="96"/>
      <c r="IJ580" s="96"/>
      <c r="IK580" s="96"/>
      <c r="IL580" s="96"/>
      <c r="IM580" s="96"/>
      <c r="IN580" s="96"/>
      <c r="IO580" s="96"/>
      <c r="IP580" s="96"/>
      <c r="IQ580" s="96"/>
      <c r="IR580" s="96"/>
      <c r="IS580" s="96"/>
      <c r="IT580" s="96"/>
      <c r="IU580" s="96"/>
      <c r="IV580" s="96"/>
      <c r="IW580" s="96"/>
    </row>
    <row r="581" spans="1:257" s="195" customFormat="1" hidden="1">
      <c r="A581" s="96"/>
      <c r="B581" s="96"/>
      <c r="C581" s="96"/>
      <c r="D581" s="96"/>
      <c r="E581" s="96"/>
      <c r="F581" s="96"/>
      <c r="G581" s="96"/>
      <c r="H581" s="96"/>
      <c r="I581" s="96"/>
      <c r="J581" s="96"/>
      <c r="K581" s="96"/>
      <c r="L581" s="96"/>
      <c r="M581" s="96"/>
      <c r="N581" s="96"/>
      <c r="O581" s="96"/>
      <c r="P581" s="96"/>
      <c r="BD581" s="96"/>
      <c r="BE581" s="96"/>
      <c r="BF581" s="96"/>
      <c r="BG581" s="96"/>
      <c r="BH581" s="96"/>
      <c r="BI581" s="96"/>
      <c r="BJ581" s="96"/>
      <c r="BK581" s="96"/>
      <c r="BL581" s="96"/>
      <c r="BM581" s="96"/>
      <c r="BN581" s="96"/>
      <c r="BO581" s="96"/>
      <c r="BP581" s="96"/>
      <c r="BQ581" s="96"/>
      <c r="BR581" s="96"/>
      <c r="BS581" s="96"/>
      <c r="BT581" s="96"/>
      <c r="BU581" s="96"/>
      <c r="BV581" s="96"/>
      <c r="BW581" s="96"/>
      <c r="BX581" s="96"/>
      <c r="BY581" s="96"/>
      <c r="BZ581" s="96"/>
      <c r="CA581" s="96"/>
      <c r="CB581" s="96"/>
      <c r="CC581" s="96"/>
      <c r="CD581" s="96"/>
      <c r="CE581" s="96"/>
      <c r="CF581" s="96"/>
      <c r="CG581" s="96"/>
      <c r="CH581" s="96"/>
      <c r="CI581" s="96"/>
      <c r="CJ581" s="96"/>
      <c r="CK581" s="96"/>
      <c r="CL581" s="96"/>
      <c r="CM581" s="96"/>
      <c r="CN581" s="96"/>
      <c r="CO581" s="96"/>
      <c r="CP581" s="96"/>
      <c r="CQ581" s="96"/>
      <c r="CR581" s="96"/>
      <c r="CS581" s="96"/>
      <c r="CT581" s="96"/>
      <c r="CU581" s="96"/>
      <c r="CV581" s="96"/>
      <c r="CW581" s="96"/>
      <c r="CX581" s="96"/>
      <c r="CY581" s="96"/>
      <c r="CZ581" s="96"/>
      <c r="DA581" s="96"/>
      <c r="DB581" s="96"/>
      <c r="DC581" s="96"/>
      <c r="DD581" s="96"/>
      <c r="DE581" s="96"/>
      <c r="DF581" s="96"/>
      <c r="DG581" s="96"/>
      <c r="DH581" s="96"/>
      <c r="DI581" s="96"/>
      <c r="DJ581" s="96"/>
      <c r="DK581" s="96"/>
      <c r="DL581" s="96"/>
      <c r="DM581" s="96"/>
      <c r="DN581" s="96"/>
      <c r="DO581" s="96"/>
      <c r="DP581" s="96"/>
      <c r="DQ581" s="96"/>
      <c r="DR581" s="96"/>
      <c r="DS581" s="96"/>
      <c r="DT581" s="96"/>
      <c r="DU581" s="96"/>
      <c r="DV581" s="96"/>
      <c r="DW581" s="96"/>
      <c r="DX581" s="96"/>
      <c r="DY581" s="96"/>
      <c r="DZ581" s="96"/>
      <c r="EA581" s="96"/>
      <c r="EB581" s="96"/>
      <c r="EC581" s="96"/>
      <c r="ED581" s="96"/>
      <c r="EE581" s="96"/>
      <c r="EF581" s="96"/>
      <c r="EG581" s="96"/>
      <c r="EH581" s="96"/>
      <c r="EI581" s="96"/>
      <c r="EJ581" s="96"/>
      <c r="EK581" s="96"/>
      <c r="EL581" s="96"/>
      <c r="EM581" s="96"/>
      <c r="EN581" s="96"/>
      <c r="EO581" s="96"/>
      <c r="EP581" s="96"/>
      <c r="EQ581" s="96"/>
      <c r="ER581" s="96"/>
      <c r="ES581" s="96"/>
      <c r="ET581" s="96"/>
      <c r="EU581" s="96"/>
      <c r="EV581" s="96"/>
      <c r="EW581" s="96"/>
      <c r="EX581" s="96"/>
      <c r="EY581" s="96"/>
      <c r="EZ581" s="96"/>
      <c r="FA581" s="96"/>
      <c r="FB581" s="96"/>
      <c r="FC581" s="96"/>
      <c r="FD581" s="96"/>
      <c r="FE581" s="96"/>
      <c r="FF581" s="96"/>
      <c r="FG581" s="96"/>
      <c r="FH581" s="96"/>
      <c r="FI581" s="96"/>
      <c r="FJ581" s="96"/>
      <c r="FK581" s="96"/>
      <c r="FL581" s="96"/>
      <c r="FM581" s="96"/>
      <c r="FN581" s="96"/>
      <c r="FO581" s="96"/>
      <c r="FP581" s="96"/>
      <c r="FQ581" s="96"/>
      <c r="FR581" s="96"/>
      <c r="FS581" s="96"/>
      <c r="FT581" s="96"/>
      <c r="FU581" s="96"/>
      <c r="FV581" s="96"/>
      <c r="FW581" s="96"/>
      <c r="FX581" s="96"/>
      <c r="FY581" s="96"/>
      <c r="FZ581" s="96"/>
      <c r="GA581" s="96"/>
      <c r="GB581" s="96"/>
      <c r="GC581" s="96"/>
      <c r="GD581" s="96"/>
      <c r="GE581" s="96"/>
      <c r="GF581" s="96"/>
      <c r="GG581" s="96"/>
      <c r="GH581" s="96"/>
      <c r="GI581" s="96"/>
      <c r="GJ581" s="96"/>
      <c r="GK581" s="96"/>
      <c r="GL581" s="96"/>
      <c r="GM581" s="96"/>
      <c r="GN581" s="96"/>
      <c r="GO581" s="96"/>
      <c r="GP581" s="96"/>
      <c r="GQ581" s="96"/>
      <c r="GR581" s="96"/>
      <c r="GS581" s="96"/>
      <c r="GT581" s="96"/>
      <c r="GU581" s="96"/>
      <c r="GV581" s="96"/>
      <c r="GW581" s="96"/>
      <c r="GX581" s="96"/>
      <c r="GY581" s="96"/>
      <c r="GZ581" s="96"/>
      <c r="HA581" s="96"/>
      <c r="HB581" s="96"/>
      <c r="HC581" s="96"/>
      <c r="HD581" s="96"/>
      <c r="HE581" s="96"/>
      <c r="HF581" s="96"/>
      <c r="HG581" s="96"/>
      <c r="HH581" s="96"/>
      <c r="HI581" s="96"/>
      <c r="HJ581" s="96"/>
      <c r="HK581" s="96"/>
      <c r="HL581" s="96"/>
      <c r="HM581" s="96"/>
      <c r="HN581" s="96"/>
      <c r="HO581" s="96"/>
      <c r="HP581" s="96"/>
      <c r="HQ581" s="96"/>
      <c r="HR581" s="96"/>
      <c r="HS581" s="96"/>
      <c r="HT581" s="96"/>
      <c r="HU581" s="96"/>
      <c r="HV581" s="96"/>
      <c r="HW581" s="96"/>
      <c r="HX581" s="96"/>
      <c r="HY581" s="96"/>
      <c r="HZ581" s="96"/>
      <c r="IA581" s="96"/>
      <c r="IB581" s="96"/>
      <c r="IC581" s="96"/>
      <c r="ID581" s="96"/>
      <c r="IE581" s="96"/>
      <c r="IF581" s="96"/>
      <c r="IG581" s="96"/>
      <c r="IH581" s="96"/>
      <c r="II581" s="96"/>
      <c r="IJ581" s="96"/>
      <c r="IK581" s="96"/>
      <c r="IL581" s="96"/>
      <c r="IM581" s="96"/>
      <c r="IN581" s="96"/>
      <c r="IO581" s="96"/>
      <c r="IP581" s="96"/>
      <c r="IQ581" s="96"/>
      <c r="IR581" s="96"/>
      <c r="IS581" s="96"/>
      <c r="IT581" s="96"/>
      <c r="IU581" s="96"/>
      <c r="IV581" s="96"/>
      <c r="IW581" s="96"/>
    </row>
    <row r="582" spans="1:257" s="195" customFormat="1" hidden="1">
      <c r="A582" s="96"/>
      <c r="B582" s="96"/>
      <c r="C582" s="96"/>
      <c r="D582" s="96"/>
      <c r="E582" s="96"/>
      <c r="F582" s="96"/>
      <c r="G582" s="96"/>
      <c r="H582" s="96"/>
      <c r="I582" s="96"/>
      <c r="J582" s="96"/>
      <c r="K582" s="96"/>
      <c r="L582" s="96"/>
      <c r="M582" s="96"/>
      <c r="N582" s="96"/>
      <c r="O582" s="96"/>
      <c r="P582" s="96"/>
      <c r="BD582" s="96"/>
      <c r="BE582" s="96"/>
      <c r="BF582" s="96"/>
      <c r="BG582" s="96"/>
      <c r="BH582" s="96"/>
      <c r="BI582" s="96"/>
      <c r="BJ582" s="96"/>
      <c r="BK582" s="96"/>
      <c r="BL582" s="96"/>
      <c r="BM582" s="96"/>
      <c r="BN582" s="96"/>
      <c r="BO582" s="96"/>
      <c r="BP582" s="96"/>
      <c r="BQ582" s="96"/>
      <c r="BR582" s="96"/>
      <c r="BS582" s="96"/>
      <c r="BT582" s="96"/>
      <c r="BU582" s="96"/>
      <c r="BV582" s="96"/>
      <c r="BW582" s="96"/>
      <c r="BX582" s="96"/>
      <c r="BY582" s="96"/>
      <c r="BZ582" s="96"/>
      <c r="CA582" s="96"/>
      <c r="CB582" s="96"/>
      <c r="CC582" s="96"/>
      <c r="CD582" s="96"/>
      <c r="CE582" s="96"/>
      <c r="CF582" s="96"/>
      <c r="CG582" s="96"/>
      <c r="CH582" s="96"/>
      <c r="CI582" s="96"/>
      <c r="CJ582" s="96"/>
      <c r="CK582" s="96"/>
      <c r="CL582" s="96"/>
      <c r="CM582" s="96"/>
      <c r="CN582" s="96"/>
      <c r="CO582" s="96"/>
      <c r="CP582" s="96"/>
      <c r="CQ582" s="96"/>
      <c r="CR582" s="96"/>
      <c r="CS582" s="96"/>
      <c r="CT582" s="96"/>
      <c r="CU582" s="96"/>
      <c r="CV582" s="96"/>
      <c r="CW582" s="96"/>
      <c r="CX582" s="96"/>
      <c r="CY582" s="96"/>
      <c r="CZ582" s="96"/>
      <c r="DA582" s="96"/>
      <c r="DB582" s="96"/>
      <c r="DC582" s="96"/>
      <c r="DD582" s="96"/>
      <c r="DE582" s="96"/>
      <c r="DF582" s="96"/>
      <c r="DG582" s="96"/>
      <c r="DH582" s="96"/>
      <c r="DI582" s="96"/>
      <c r="DJ582" s="96"/>
      <c r="DK582" s="96"/>
      <c r="DL582" s="96"/>
      <c r="DM582" s="96"/>
      <c r="DN582" s="96"/>
      <c r="DO582" s="96"/>
      <c r="DP582" s="96"/>
      <c r="DQ582" s="96"/>
      <c r="DR582" s="96"/>
      <c r="DS582" s="96"/>
      <c r="DT582" s="96"/>
      <c r="DU582" s="96"/>
      <c r="DV582" s="96"/>
      <c r="DW582" s="96"/>
      <c r="DX582" s="96"/>
      <c r="DY582" s="96"/>
      <c r="DZ582" s="96"/>
      <c r="EA582" s="96"/>
      <c r="EB582" s="96"/>
      <c r="EC582" s="96"/>
      <c r="ED582" s="96"/>
      <c r="EE582" s="96"/>
      <c r="EF582" s="96"/>
      <c r="EG582" s="96"/>
      <c r="EH582" s="96"/>
      <c r="EI582" s="96"/>
      <c r="EJ582" s="96"/>
      <c r="EK582" s="96"/>
      <c r="EL582" s="96"/>
      <c r="EM582" s="96"/>
      <c r="EN582" s="96"/>
      <c r="EO582" s="96"/>
      <c r="EP582" s="96"/>
      <c r="EQ582" s="96"/>
      <c r="ER582" s="96"/>
      <c r="ES582" s="96"/>
      <c r="ET582" s="96"/>
      <c r="EU582" s="96"/>
      <c r="EV582" s="96"/>
      <c r="EW582" s="96"/>
      <c r="EX582" s="96"/>
      <c r="EY582" s="96"/>
      <c r="EZ582" s="96"/>
      <c r="FA582" s="96"/>
      <c r="FB582" s="96"/>
      <c r="FC582" s="96"/>
      <c r="FD582" s="96"/>
      <c r="FE582" s="96"/>
      <c r="FF582" s="96"/>
      <c r="FG582" s="96"/>
      <c r="FH582" s="96"/>
      <c r="FI582" s="96"/>
      <c r="FJ582" s="96"/>
      <c r="FK582" s="96"/>
      <c r="FL582" s="96"/>
      <c r="FM582" s="96"/>
      <c r="FN582" s="96"/>
      <c r="FO582" s="96"/>
      <c r="FP582" s="96"/>
      <c r="FQ582" s="96"/>
      <c r="FR582" s="96"/>
      <c r="FS582" s="96"/>
      <c r="FT582" s="96"/>
      <c r="FU582" s="96"/>
      <c r="FV582" s="96"/>
      <c r="FW582" s="96"/>
      <c r="FX582" s="96"/>
      <c r="FY582" s="96"/>
      <c r="FZ582" s="96"/>
      <c r="GA582" s="96"/>
      <c r="GB582" s="96"/>
      <c r="GC582" s="96"/>
      <c r="GD582" s="96"/>
      <c r="GE582" s="96"/>
      <c r="GF582" s="96"/>
      <c r="GG582" s="96"/>
      <c r="GH582" s="96"/>
      <c r="GI582" s="96"/>
      <c r="GJ582" s="96"/>
      <c r="GK582" s="96"/>
      <c r="GL582" s="96"/>
      <c r="GM582" s="96"/>
      <c r="GN582" s="96"/>
      <c r="GO582" s="96"/>
      <c r="GP582" s="96"/>
      <c r="GQ582" s="96"/>
      <c r="GR582" s="96"/>
      <c r="GS582" s="96"/>
      <c r="GT582" s="96"/>
      <c r="GU582" s="96"/>
      <c r="GV582" s="96"/>
      <c r="GW582" s="96"/>
      <c r="GX582" s="96"/>
      <c r="GY582" s="96"/>
      <c r="GZ582" s="96"/>
      <c r="HA582" s="96"/>
      <c r="HB582" s="96"/>
      <c r="HC582" s="96"/>
      <c r="HD582" s="96"/>
      <c r="HE582" s="96"/>
      <c r="HF582" s="96"/>
      <c r="HG582" s="96"/>
      <c r="HH582" s="96"/>
      <c r="HI582" s="96"/>
      <c r="HJ582" s="96"/>
      <c r="HK582" s="96"/>
      <c r="HL582" s="96"/>
      <c r="HM582" s="96"/>
      <c r="HN582" s="96"/>
      <c r="HO582" s="96"/>
      <c r="HP582" s="96"/>
      <c r="HQ582" s="96"/>
      <c r="HR582" s="96"/>
      <c r="HS582" s="96"/>
      <c r="HT582" s="96"/>
      <c r="HU582" s="96"/>
      <c r="HV582" s="96"/>
      <c r="HW582" s="96"/>
      <c r="HX582" s="96"/>
      <c r="HY582" s="96"/>
      <c r="HZ582" s="96"/>
      <c r="IA582" s="96"/>
      <c r="IB582" s="96"/>
      <c r="IC582" s="96"/>
      <c r="ID582" s="96"/>
      <c r="IE582" s="96"/>
      <c r="IF582" s="96"/>
      <c r="IG582" s="96"/>
      <c r="IH582" s="96"/>
      <c r="II582" s="96"/>
      <c r="IJ582" s="96"/>
      <c r="IK582" s="96"/>
      <c r="IL582" s="96"/>
      <c r="IM582" s="96"/>
      <c r="IN582" s="96"/>
      <c r="IO582" s="96"/>
      <c r="IP582" s="96"/>
      <c r="IQ582" s="96"/>
      <c r="IR582" s="96"/>
      <c r="IS582" s="96"/>
      <c r="IT582" s="96"/>
      <c r="IU582" s="96"/>
      <c r="IV582" s="96"/>
      <c r="IW582" s="96"/>
    </row>
    <row r="583" spans="1:257" s="195" customFormat="1" hidden="1">
      <c r="A583" s="96"/>
      <c r="B583" s="96"/>
      <c r="C583" s="96"/>
      <c r="D583" s="96"/>
      <c r="E583" s="96"/>
      <c r="F583" s="96"/>
      <c r="G583" s="96"/>
      <c r="H583" s="96"/>
      <c r="I583" s="96"/>
      <c r="J583" s="96"/>
      <c r="K583" s="96"/>
      <c r="L583" s="96"/>
      <c r="M583" s="96"/>
      <c r="N583" s="96"/>
      <c r="O583" s="96"/>
      <c r="P583" s="96"/>
      <c r="BD583" s="96"/>
      <c r="BE583" s="96"/>
      <c r="BF583" s="96"/>
      <c r="BG583" s="96"/>
      <c r="BH583" s="96"/>
      <c r="BI583" s="96"/>
      <c r="BJ583" s="96"/>
      <c r="BK583" s="96"/>
      <c r="BL583" s="96"/>
      <c r="BM583" s="96"/>
      <c r="BN583" s="96"/>
      <c r="BO583" s="96"/>
      <c r="BP583" s="96"/>
      <c r="BQ583" s="96"/>
      <c r="BR583" s="96"/>
      <c r="BS583" s="96"/>
      <c r="BT583" s="96"/>
      <c r="BU583" s="96"/>
      <c r="BV583" s="96"/>
      <c r="BW583" s="96"/>
      <c r="BX583" s="96"/>
      <c r="BY583" s="96"/>
      <c r="BZ583" s="96"/>
      <c r="CA583" s="96"/>
      <c r="CB583" s="96"/>
      <c r="CC583" s="96"/>
      <c r="CD583" s="96"/>
      <c r="CE583" s="96"/>
      <c r="CF583" s="96"/>
      <c r="CG583" s="96"/>
      <c r="CH583" s="96"/>
      <c r="CI583" s="96"/>
      <c r="CJ583" s="96"/>
      <c r="CK583" s="96"/>
      <c r="CL583" s="96"/>
      <c r="CM583" s="96"/>
      <c r="CN583" s="96"/>
      <c r="CO583" s="96"/>
      <c r="CP583" s="96"/>
      <c r="CQ583" s="96"/>
      <c r="CR583" s="96"/>
      <c r="CS583" s="96"/>
      <c r="CT583" s="96"/>
      <c r="CU583" s="96"/>
      <c r="CV583" s="96"/>
      <c r="CW583" s="96"/>
      <c r="CX583" s="96"/>
      <c r="CY583" s="96"/>
      <c r="CZ583" s="96"/>
      <c r="DA583" s="96"/>
      <c r="DB583" s="96"/>
      <c r="DC583" s="96"/>
      <c r="DD583" s="96"/>
      <c r="DE583" s="96"/>
      <c r="DF583" s="96"/>
      <c r="DG583" s="96"/>
      <c r="DH583" s="96"/>
      <c r="DI583" s="96"/>
      <c r="DJ583" s="96"/>
      <c r="DK583" s="96"/>
      <c r="DL583" s="96"/>
      <c r="DM583" s="96"/>
      <c r="DN583" s="96"/>
      <c r="DO583" s="96"/>
      <c r="DP583" s="96"/>
      <c r="DQ583" s="96"/>
      <c r="DR583" s="96"/>
      <c r="DS583" s="96"/>
      <c r="DT583" s="96"/>
      <c r="DU583" s="96"/>
      <c r="DV583" s="96"/>
      <c r="DW583" s="96"/>
      <c r="DX583" s="96"/>
      <c r="DY583" s="96"/>
      <c r="DZ583" s="96"/>
      <c r="EA583" s="96"/>
      <c r="EB583" s="96"/>
      <c r="EC583" s="96"/>
      <c r="ED583" s="96"/>
      <c r="EE583" s="96"/>
      <c r="EF583" s="96"/>
      <c r="EG583" s="96"/>
      <c r="EH583" s="96"/>
      <c r="EI583" s="96"/>
      <c r="EJ583" s="96"/>
      <c r="EK583" s="96"/>
      <c r="EL583" s="96"/>
      <c r="EM583" s="96"/>
      <c r="EN583" s="96"/>
      <c r="EO583" s="96"/>
      <c r="EP583" s="96"/>
      <c r="EQ583" s="96"/>
      <c r="ER583" s="96"/>
      <c r="ES583" s="96"/>
      <c r="ET583" s="96"/>
      <c r="EU583" s="96"/>
      <c r="EV583" s="96"/>
      <c r="EW583" s="96"/>
      <c r="EX583" s="96"/>
      <c r="EY583" s="96"/>
      <c r="EZ583" s="96"/>
      <c r="FA583" s="96"/>
      <c r="FB583" s="96"/>
      <c r="FC583" s="96"/>
      <c r="FD583" s="96"/>
      <c r="FE583" s="96"/>
      <c r="FF583" s="96"/>
      <c r="FG583" s="96"/>
      <c r="FH583" s="96"/>
      <c r="FI583" s="96"/>
      <c r="FJ583" s="96"/>
      <c r="FK583" s="96"/>
      <c r="FL583" s="96"/>
      <c r="FM583" s="96"/>
      <c r="FN583" s="96"/>
      <c r="FO583" s="96"/>
      <c r="FP583" s="96"/>
      <c r="FQ583" s="96"/>
      <c r="FR583" s="96"/>
      <c r="FS583" s="96"/>
      <c r="FT583" s="96"/>
      <c r="FU583" s="96"/>
      <c r="FV583" s="96"/>
      <c r="FW583" s="96"/>
      <c r="FX583" s="96"/>
      <c r="FY583" s="96"/>
      <c r="FZ583" s="96"/>
      <c r="GA583" s="96"/>
      <c r="GB583" s="96"/>
      <c r="GC583" s="96"/>
      <c r="GD583" s="96"/>
      <c r="GE583" s="96"/>
      <c r="GF583" s="96"/>
      <c r="GG583" s="96"/>
      <c r="GH583" s="96"/>
      <c r="GI583" s="96"/>
      <c r="GJ583" s="96"/>
      <c r="GK583" s="96"/>
      <c r="GL583" s="96"/>
      <c r="GM583" s="96"/>
      <c r="GN583" s="96"/>
      <c r="GO583" s="96"/>
      <c r="GP583" s="96"/>
      <c r="GQ583" s="96"/>
      <c r="GR583" s="96"/>
      <c r="GS583" s="96"/>
      <c r="GT583" s="96"/>
      <c r="GU583" s="96"/>
      <c r="GV583" s="96"/>
      <c r="GW583" s="96"/>
      <c r="GX583" s="96"/>
      <c r="GY583" s="96"/>
      <c r="GZ583" s="96"/>
      <c r="HA583" s="96"/>
      <c r="HB583" s="96"/>
      <c r="HC583" s="96"/>
      <c r="HD583" s="96"/>
      <c r="HE583" s="96"/>
      <c r="HF583" s="96"/>
      <c r="HG583" s="96"/>
      <c r="HH583" s="96"/>
      <c r="HI583" s="96"/>
      <c r="HJ583" s="96"/>
      <c r="HK583" s="96"/>
      <c r="HL583" s="96"/>
      <c r="HM583" s="96"/>
      <c r="HN583" s="96"/>
      <c r="HO583" s="96"/>
      <c r="HP583" s="96"/>
      <c r="HQ583" s="96"/>
      <c r="HR583" s="96"/>
      <c r="HS583" s="96"/>
      <c r="HT583" s="96"/>
      <c r="HU583" s="96"/>
      <c r="HV583" s="96"/>
      <c r="HW583" s="96"/>
      <c r="HX583" s="96"/>
      <c r="HY583" s="96"/>
      <c r="HZ583" s="96"/>
      <c r="IA583" s="96"/>
      <c r="IB583" s="96"/>
      <c r="IC583" s="96"/>
      <c r="ID583" s="96"/>
      <c r="IE583" s="96"/>
      <c r="IF583" s="96"/>
      <c r="IG583" s="96"/>
      <c r="IH583" s="96"/>
      <c r="II583" s="96"/>
      <c r="IJ583" s="96"/>
      <c r="IK583" s="96"/>
      <c r="IL583" s="96"/>
      <c r="IM583" s="96"/>
      <c r="IN583" s="96"/>
      <c r="IO583" s="96"/>
      <c r="IP583" s="96"/>
      <c r="IQ583" s="96"/>
      <c r="IR583" s="96"/>
      <c r="IS583" s="96"/>
      <c r="IT583" s="96"/>
      <c r="IU583" s="96"/>
      <c r="IV583" s="96"/>
      <c r="IW583" s="96"/>
    </row>
    <row r="584" spans="1:257" s="195" customFormat="1" hidden="1">
      <c r="A584" s="96"/>
      <c r="B584" s="96"/>
      <c r="C584" s="96"/>
      <c r="D584" s="96"/>
      <c r="E584" s="96"/>
      <c r="F584" s="96"/>
      <c r="G584" s="96"/>
      <c r="H584" s="96"/>
      <c r="I584" s="96"/>
      <c r="J584" s="96"/>
      <c r="K584" s="96"/>
      <c r="L584" s="96"/>
      <c r="M584" s="96"/>
      <c r="N584" s="96"/>
      <c r="O584" s="96"/>
      <c r="P584" s="96"/>
      <c r="BD584" s="96"/>
      <c r="BE584" s="96"/>
      <c r="BF584" s="96"/>
      <c r="BG584" s="96"/>
      <c r="BH584" s="96"/>
      <c r="BI584" s="96"/>
      <c r="BJ584" s="96"/>
      <c r="BK584" s="96"/>
      <c r="BL584" s="96"/>
      <c r="BM584" s="96"/>
      <c r="BN584" s="96"/>
      <c r="BO584" s="96"/>
      <c r="BP584" s="96"/>
      <c r="BQ584" s="96"/>
      <c r="BR584" s="96"/>
      <c r="BS584" s="96"/>
      <c r="BT584" s="96"/>
      <c r="BU584" s="96"/>
      <c r="BV584" s="96"/>
      <c r="BW584" s="96"/>
      <c r="BX584" s="96"/>
      <c r="BY584" s="96"/>
      <c r="BZ584" s="96"/>
      <c r="CA584" s="96"/>
      <c r="CB584" s="96"/>
      <c r="CC584" s="96"/>
      <c r="CD584" s="96"/>
      <c r="CE584" s="96"/>
      <c r="CF584" s="96"/>
      <c r="CG584" s="96"/>
      <c r="CH584" s="96"/>
      <c r="CI584" s="96"/>
      <c r="CJ584" s="96"/>
      <c r="CK584" s="96"/>
      <c r="CL584" s="96"/>
      <c r="CM584" s="96"/>
      <c r="CN584" s="96"/>
      <c r="CO584" s="96"/>
      <c r="CP584" s="96"/>
      <c r="CQ584" s="96"/>
      <c r="CR584" s="96"/>
      <c r="CS584" s="96"/>
      <c r="CT584" s="96"/>
      <c r="CU584" s="96"/>
      <c r="CV584" s="96"/>
      <c r="CW584" s="96"/>
      <c r="CX584" s="96"/>
      <c r="CY584" s="96"/>
      <c r="CZ584" s="96"/>
      <c r="DA584" s="96"/>
      <c r="DB584" s="96"/>
      <c r="DC584" s="96"/>
      <c r="DD584" s="96"/>
      <c r="DE584" s="96"/>
      <c r="DF584" s="96"/>
      <c r="DG584" s="96"/>
      <c r="DH584" s="96"/>
      <c r="DI584" s="96"/>
      <c r="DJ584" s="96"/>
      <c r="DK584" s="96"/>
      <c r="DL584" s="96"/>
      <c r="DM584" s="96"/>
      <c r="DN584" s="96"/>
      <c r="DO584" s="96"/>
      <c r="DP584" s="96"/>
      <c r="DQ584" s="96"/>
      <c r="DR584" s="96"/>
      <c r="DS584" s="96"/>
      <c r="DT584" s="96"/>
      <c r="DU584" s="96"/>
      <c r="DV584" s="96"/>
      <c r="DW584" s="96"/>
      <c r="DX584" s="96"/>
      <c r="DY584" s="96"/>
      <c r="DZ584" s="96"/>
      <c r="EA584" s="96"/>
      <c r="EB584" s="96"/>
      <c r="EC584" s="96"/>
      <c r="ED584" s="96"/>
      <c r="EE584" s="96"/>
      <c r="EF584" s="96"/>
      <c r="EG584" s="96"/>
      <c r="EH584" s="96"/>
      <c r="EI584" s="96"/>
      <c r="EJ584" s="96"/>
      <c r="EK584" s="96"/>
      <c r="EL584" s="96"/>
      <c r="EM584" s="96"/>
      <c r="EN584" s="96"/>
      <c r="EO584" s="96"/>
      <c r="EP584" s="96"/>
      <c r="EQ584" s="96"/>
      <c r="ER584" s="96"/>
      <c r="ES584" s="96"/>
      <c r="ET584" s="96"/>
      <c r="EU584" s="96"/>
      <c r="EV584" s="96"/>
      <c r="EW584" s="96"/>
      <c r="EX584" s="96"/>
      <c r="EY584" s="96"/>
      <c r="EZ584" s="96"/>
      <c r="FA584" s="96"/>
      <c r="FB584" s="96"/>
      <c r="FC584" s="96"/>
      <c r="FD584" s="96"/>
      <c r="FE584" s="96"/>
      <c r="FF584" s="96"/>
      <c r="FG584" s="96"/>
      <c r="FH584" s="96"/>
      <c r="FI584" s="96"/>
      <c r="FJ584" s="96"/>
      <c r="FK584" s="96"/>
      <c r="FL584" s="96"/>
      <c r="FM584" s="96"/>
      <c r="FN584" s="96"/>
      <c r="FO584" s="96"/>
      <c r="FP584" s="96"/>
      <c r="FQ584" s="96"/>
      <c r="FR584" s="96"/>
      <c r="FS584" s="96"/>
      <c r="FT584" s="96"/>
      <c r="FU584" s="96"/>
      <c r="FV584" s="96"/>
      <c r="FW584" s="96"/>
      <c r="FX584" s="96"/>
      <c r="FY584" s="96"/>
      <c r="FZ584" s="96"/>
      <c r="GA584" s="96"/>
      <c r="GB584" s="96"/>
      <c r="GC584" s="96"/>
      <c r="GD584" s="96"/>
      <c r="GE584" s="96"/>
      <c r="GF584" s="96"/>
      <c r="GG584" s="96"/>
      <c r="GH584" s="96"/>
      <c r="GI584" s="96"/>
      <c r="GJ584" s="96"/>
      <c r="GK584" s="96"/>
      <c r="GL584" s="96"/>
      <c r="GM584" s="96"/>
      <c r="GN584" s="96"/>
      <c r="GO584" s="96"/>
      <c r="GP584" s="96"/>
      <c r="GQ584" s="96"/>
      <c r="GR584" s="96"/>
      <c r="GS584" s="96"/>
      <c r="GT584" s="96"/>
      <c r="GU584" s="96"/>
      <c r="GV584" s="96"/>
      <c r="GW584" s="96"/>
      <c r="GX584" s="96"/>
      <c r="GY584" s="96"/>
      <c r="GZ584" s="96"/>
      <c r="HA584" s="96"/>
      <c r="HB584" s="96"/>
      <c r="HC584" s="96"/>
      <c r="HD584" s="96"/>
      <c r="HE584" s="96"/>
      <c r="HF584" s="96"/>
      <c r="HG584" s="96"/>
      <c r="HH584" s="96"/>
      <c r="HI584" s="96"/>
      <c r="HJ584" s="96"/>
      <c r="HK584" s="96"/>
      <c r="HL584" s="96"/>
      <c r="HM584" s="96"/>
      <c r="HN584" s="96"/>
      <c r="HO584" s="96"/>
      <c r="HP584" s="96"/>
      <c r="HQ584" s="96"/>
      <c r="HR584" s="96"/>
      <c r="HS584" s="96"/>
      <c r="HT584" s="96"/>
      <c r="HU584" s="96"/>
      <c r="HV584" s="96"/>
      <c r="HW584" s="96"/>
      <c r="HX584" s="96"/>
      <c r="HY584" s="96"/>
      <c r="HZ584" s="96"/>
      <c r="IA584" s="96"/>
      <c r="IB584" s="96"/>
      <c r="IC584" s="96"/>
      <c r="ID584" s="96"/>
      <c r="IE584" s="96"/>
      <c r="IF584" s="96"/>
      <c r="IG584" s="96"/>
      <c r="IH584" s="96"/>
      <c r="II584" s="96"/>
      <c r="IJ584" s="96"/>
      <c r="IK584" s="96"/>
      <c r="IL584" s="96"/>
      <c r="IM584" s="96"/>
      <c r="IN584" s="96"/>
      <c r="IO584" s="96"/>
      <c r="IP584" s="96"/>
      <c r="IQ584" s="96"/>
      <c r="IR584" s="96"/>
      <c r="IS584" s="96"/>
      <c r="IT584" s="96"/>
      <c r="IU584" s="96"/>
      <c r="IV584" s="96"/>
      <c r="IW584" s="96"/>
    </row>
    <row r="585" spans="1:257" s="195" customFormat="1" hidden="1">
      <c r="A585" s="96"/>
      <c r="B585" s="96"/>
      <c r="C585" s="96"/>
      <c r="D585" s="96"/>
      <c r="E585" s="96"/>
      <c r="F585" s="96"/>
      <c r="G585" s="96"/>
      <c r="H585" s="96"/>
      <c r="I585" s="96"/>
      <c r="J585" s="96"/>
      <c r="K585" s="96"/>
      <c r="L585" s="96"/>
      <c r="M585" s="96"/>
      <c r="N585" s="96"/>
      <c r="O585" s="96"/>
      <c r="P585" s="96"/>
      <c r="BD585" s="96"/>
      <c r="BE585" s="96"/>
      <c r="BF585" s="96"/>
      <c r="BG585" s="96"/>
      <c r="BH585" s="96"/>
      <c r="BI585" s="96"/>
      <c r="BJ585" s="96"/>
      <c r="BK585" s="96"/>
      <c r="BL585" s="96"/>
      <c r="BM585" s="96"/>
      <c r="BN585" s="96"/>
      <c r="BO585" s="96"/>
      <c r="BP585" s="96"/>
      <c r="BQ585" s="96"/>
      <c r="BR585" s="96"/>
      <c r="BS585" s="96"/>
      <c r="BT585" s="96"/>
      <c r="BU585" s="96"/>
      <c r="BV585" s="96"/>
      <c r="BW585" s="96"/>
      <c r="BX585" s="96"/>
      <c r="BY585" s="96"/>
      <c r="BZ585" s="96"/>
      <c r="CA585" s="96"/>
      <c r="CB585" s="96"/>
      <c r="CC585" s="96"/>
      <c r="CD585" s="96"/>
      <c r="CE585" s="96"/>
      <c r="CF585" s="96"/>
      <c r="CG585" s="96"/>
      <c r="CH585" s="96"/>
      <c r="CI585" s="96"/>
      <c r="CJ585" s="96"/>
      <c r="CK585" s="96"/>
      <c r="CL585" s="96"/>
      <c r="CM585" s="96"/>
      <c r="CN585" s="96"/>
      <c r="CO585" s="96"/>
      <c r="CP585" s="96"/>
      <c r="CQ585" s="96"/>
      <c r="CR585" s="96"/>
      <c r="CS585" s="96"/>
      <c r="CT585" s="96"/>
      <c r="CU585" s="96"/>
      <c r="CV585" s="96"/>
      <c r="CW585" s="96"/>
      <c r="CX585" s="96"/>
      <c r="CY585" s="96"/>
      <c r="CZ585" s="96"/>
      <c r="DA585" s="96"/>
      <c r="DB585" s="96"/>
      <c r="DC585" s="96"/>
      <c r="DD585" s="96"/>
      <c r="DE585" s="96"/>
      <c r="DF585" s="96"/>
      <c r="DG585" s="96"/>
      <c r="DH585" s="96"/>
      <c r="DI585" s="96"/>
      <c r="DJ585" s="96"/>
      <c r="DK585" s="96"/>
      <c r="DL585" s="96"/>
      <c r="DM585" s="96"/>
      <c r="DN585" s="96"/>
      <c r="DO585" s="96"/>
      <c r="DP585" s="96"/>
      <c r="DQ585" s="96"/>
      <c r="DR585" s="96"/>
      <c r="DS585" s="96"/>
      <c r="DT585" s="96"/>
      <c r="DU585" s="96"/>
      <c r="DV585" s="96"/>
      <c r="DW585" s="96"/>
      <c r="DX585" s="96"/>
      <c r="DY585" s="96"/>
      <c r="DZ585" s="96"/>
      <c r="EA585" s="96"/>
      <c r="EB585" s="96"/>
      <c r="EC585" s="96"/>
      <c r="ED585" s="96"/>
      <c r="EE585" s="96"/>
      <c r="EF585" s="96"/>
      <c r="EG585" s="96"/>
      <c r="EH585" s="96"/>
      <c r="EI585" s="96"/>
      <c r="EJ585" s="96"/>
      <c r="EK585" s="96"/>
      <c r="EL585" s="96"/>
      <c r="EM585" s="96"/>
      <c r="EN585" s="96"/>
      <c r="EO585" s="96"/>
      <c r="EP585" s="96"/>
      <c r="EQ585" s="96"/>
      <c r="ER585" s="96"/>
      <c r="ES585" s="96"/>
      <c r="ET585" s="96"/>
      <c r="EU585" s="96"/>
      <c r="EV585" s="96"/>
      <c r="EW585" s="96"/>
      <c r="EX585" s="96"/>
      <c r="EY585" s="96"/>
      <c r="EZ585" s="96"/>
      <c r="FA585" s="96"/>
      <c r="FB585" s="96"/>
      <c r="FC585" s="96"/>
      <c r="FD585" s="96"/>
      <c r="FE585" s="96"/>
      <c r="FF585" s="96"/>
      <c r="FG585" s="96"/>
      <c r="FH585" s="96"/>
      <c r="FI585" s="96"/>
      <c r="FJ585" s="96"/>
      <c r="FK585" s="96"/>
      <c r="FL585" s="96"/>
      <c r="FM585" s="96"/>
      <c r="FN585" s="96"/>
      <c r="FO585" s="96"/>
      <c r="FP585" s="96"/>
      <c r="FQ585" s="96"/>
      <c r="FR585" s="96"/>
      <c r="FS585" s="96"/>
      <c r="FT585" s="96"/>
      <c r="FU585" s="96"/>
      <c r="FV585" s="96"/>
      <c r="FW585" s="96"/>
      <c r="FX585" s="96"/>
      <c r="FY585" s="96"/>
      <c r="FZ585" s="96"/>
      <c r="GA585" s="96"/>
      <c r="GB585" s="96"/>
      <c r="GC585" s="96"/>
      <c r="GD585" s="96"/>
      <c r="GE585" s="96"/>
      <c r="GF585" s="96"/>
      <c r="GG585" s="96"/>
      <c r="GH585" s="96"/>
      <c r="GI585" s="96"/>
      <c r="GJ585" s="96"/>
      <c r="GK585" s="96"/>
      <c r="GL585" s="96"/>
      <c r="GM585" s="96"/>
      <c r="GN585" s="96"/>
      <c r="GO585" s="96"/>
      <c r="GP585" s="96"/>
      <c r="GQ585" s="96"/>
      <c r="GR585" s="96"/>
      <c r="GS585" s="96"/>
      <c r="GT585" s="96"/>
      <c r="GU585" s="96"/>
      <c r="GV585" s="96"/>
      <c r="GW585" s="96"/>
      <c r="GX585" s="96"/>
      <c r="GY585" s="96"/>
      <c r="GZ585" s="96"/>
      <c r="HA585" s="96"/>
      <c r="HB585" s="96"/>
      <c r="HC585" s="96"/>
      <c r="HD585" s="96"/>
      <c r="HE585" s="96"/>
      <c r="HF585" s="96"/>
      <c r="HG585" s="96"/>
      <c r="HH585" s="96"/>
      <c r="HI585" s="96"/>
      <c r="HJ585" s="96"/>
      <c r="HK585" s="96"/>
      <c r="HL585" s="96"/>
      <c r="HM585" s="96"/>
      <c r="HN585" s="96"/>
      <c r="HO585" s="96"/>
      <c r="HP585" s="96"/>
      <c r="HQ585" s="96"/>
      <c r="HR585" s="96"/>
      <c r="HS585" s="96"/>
      <c r="HT585" s="96"/>
      <c r="HU585" s="96"/>
      <c r="HV585" s="96"/>
      <c r="HW585" s="96"/>
      <c r="HX585" s="96"/>
      <c r="HY585" s="96"/>
      <c r="HZ585" s="96"/>
      <c r="IA585" s="96"/>
      <c r="IB585" s="96"/>
      <c r="IC585" s="96"/>
      <c r="ID585" s="96"/>
      <c r="IE585" s="96"/>
      <c r="IF585" s="96"/>
      <c r="IG585" s="96"/>
      <c r="IH585" s="96"/>
      <c r="II585" s="96"/>
      <c r="IJ585" s="96"/>
      <c r="IK585" s="96"/>
      <c r="IL585" s="96"/>
      <c r="IM585" s="96"/>
      <c r="IN585" s="96"/>
      <c r="IO585" s="96"/>
      <c r="IP585" s="96"/>
      <c r="IQ585" s="96"/>
      <c r="IR585" s="96"/>
      <c r="IS585" s="96"/>
      <c r="IT585" s="96"/>
      <c r="IU585" s="96"/>
      <c r="IV585" s="96"/>
      <c r="IW585" s="96"/>
    </row>
  </sheetData>
  <mergeCells count="109">
    <mergeCell ref="R35:AA38"/>
    <mergeCell ref="R71:AA76"/>
    <mergeCell ref="R104:AA109"/>
    <mergeCell ref="N2:O2"/>
    <mergeCell ref="M7:O7"/>
    <mergeCell ref="J7:L7"/>
    <mergeCell ref="J6:L6"/>
    <mergeCell ref="M6:O6"/>
    <mergeCell ref="K3:L3"/>
    <mergeCell ref="N3:O3"/>
    <mergeCell ref="L4:M4"/>
    <mergeCell ref="N4:O4"/>
    <mergeCell ref="C34:O34"/>
    <mergeCell ref="K32:O32"/>
    <mergeCell ref="K31:O31"/>
    <mergeCell ref="I32:J32"/>
    <mergeCell ref="D31:H31"/>
    <mergeCell ref="K5:O5"/>
    <mergeCell ref="M21:N21"/>
    <mergeCell ref="K21:L21"/>
    <mergeCell ref="I13:J13"/>
    <mergeCell ref="K13:O13"/>
    <mergeCell ref="K14:O14"/>
    <mergeCell ref="I12:J12"/>
    <mergeCell ref="K141:P141"/>
    <mergeCell ref="G141:H141"/>
    <mergeCell ref="C134:N134"/>
    <mergeCell ref="C135:O139"/>
    <mergeCell ref="C70:D70"/>
    <mergeCell ref="C10:O10"/>
    <mergeCell ref="C133:D133"/>
    <mergeCell ref="E133:J133"/>
    <mergeCell ref="K42:O42"/>
    <mergeCell ref="L133:N133"/>
    <mergeCell ref="D41:H41"/>
    <mergeCell ref="I41:J41"/>
    <mergeCell ref="K41:O41"/>
    <mergeCell ref="C52:O52"/>
    <mergeCell ref="N54:O54"/>
    <mergeCell ref="C56:O58"/>
    <mergeCell ref="D40:H40"/>
    <mergeCell ref="D29:H29"/>
    <mergeCell ref="I29:J29"/>
    <mergeCell ref="J28:K28"/>
    <mergeCell ref="D28:H28"/>
    <mergeCell ref="D30:H30"/>
    <mergeCell ref="C131:N132"/>
    <mergeCell ref="C48:O48"/>
    <mergeCell ref="C129:O129"/>
    <mergeCell ref="K16:O16"/>
    <mergeCell ref="D16:H16"/>
    <mergeCell ref="D20:H20"/>
    <mergeCell ref="I20:J20"/>
    <mergeCell ref="K20:O20"/>
    <mergeCell ref="C67:O68"/>
    <mergeCell ref="E70:O70"/>
    <mergeCell ref="D82:O83"/>
    <mergeCell ref="D84:O86"/>
    <mergeCell ref="D87:O88"/>
    <mergeCell ref="D92:O94"/>
    <mergeCell ref="I30:J30"/>
    <mergeCell ref="J40:K40"/>
    <mergeCell ref="D39:O39"/>
    <mergeCell ref="C42:D42"/>
    <mergeCell ref="C55:J55"/>
    <mergeCell ref="C44:O46"/>
    <mergeCell ref="C43:M43"/>
    <mergeCell ref="E42:I42"/>
    <mergeCell ref="C65:O65"/>
    <mergeCell ref="D17:H17"/>
    <mergeCell ref="I17:J17"/>
    <mergeCell ref="K17:O17"/>
    <mergeCell ref="I14:J14"/>
    <mergeCell ref="I15:J15"/>
    <mergeCell ref="D13:H13"/>
    <mergeCell ref="D14:E14"/>
    <mergeCell ref="D15:H15"/>
    <mergeCell ref="M15:N15"/>
    <mergeCell ref="K15:L15"/>
    <mergeCell ref="F14:G14"/>
    <mergeCell ref="R12:AA15"/>
    <mergeCell ref="D12:H12"/>
    <mergeCell ref="K12:O12"/>
    <mergeCell ref="D18:H18"/>
    <mergeCell ref="I18:J18"/>
    <mergeCell ref="K18:O18"/>
    <mergeCell ref="D19:H19"/>
    <mergeCell ref="I19:J19"/>
    <mergeCell ref="K19:O19"/>
    <mergeCell ref="E50:O50"/>
    <mergeCell ref="E54:J54"/>
    <mergeCell ref="M26:O26"/>
    <mergeCell ref="D26:K26"/>
    <mergeCell ref="D27:O27"/>
    <mergeCell ref="K29:O29"/>
    <mergeCell ref="C24:O24"/>
    <mergeCell ref="I31:J31"/>
    <mergeCell ref="D32:H32"/>
    <mergeCell ref="K30:O30"/>
    <mergeCell ref="J122:O122"/>
    <mergeCell ref="J123:O123"/>
    <mergeCell ref="D108:H108"/>
    <mergeCell ref="D110:O111"/>
    <mergeCell ref="D112:O114"/>
    <mergeCell ref="L107:N107"/>
    <mergeCell ref="L117:N117"/>
    <mergeCell ref="D96:O98"/>
    <mergeCell ref="D100:O102"/>
    <mergeCell ref="D107:H107"/>
  </mergeCells>
  <phoneticPr fontId="31" type="noConversion"/>
  <conditionalFormatting sqref="C106">
    <cfRule type="containsText" dxfId="178" priority="1" operator="containsText" text="Yes">
      <formula>NOT(ISERROR(SEARCH("Yes",C106)))</formula>
    </cfRule>
    <cfRule type="containsText" dxfId="177" priority="2" operator="containsText" text="No">
      <formula>NOT(ISERROR(SEARCH("No",C106)))</formula>
    </cfRule>
  </conditionalFormatting>
  <dataValidations count="3">
    <dataValidation type="list" allowBlank="1" showInputMessage="1" showErrorMessage="1" sqref="K14:O14" xr:uid="{00000000-0002-0000-0100-000000000000}">
      <formula1>$AD$28:$AD$32</formula1>
    </dataValidation>
    <dataValidation type="list" allowBlank="1" showInputMessage="1" showErrorMessage="1" sqref="M6" xr:uid="{00000000-0002-0000-0100-000002000000}">
      <formula1>$AI$28:$AI$56</formula1>
    </dataValidation>
    <dataValidation type="list" allowBlank="1" showInputMessage="1" showErrorMessage="1" sqref="E50:O50" xr:uid="{6A541CB2-F86A-4528-92DA-6135FD8BCE6E}">
      <formula1>List_Incentive_Recipient</formula1>
    </dataValidation>
  </dataValidations>
  <hyperlinks>
    <hyperlink ref="C42:D42" r:id="rId1" location="HireaTUSpecialist" display="Seattle Building Tune-Up Specialist Credential: " xr:uid="{00000000-0004-0000-0100-000000000000}"/>
    <hyperlink ref="C106" r:id="rId2" xr:uid="{0A0A26B8-C291-4349-8ED6-6A530E713487}"/>
  </hyperlinks>
  <printOptions horizontalCentered="1"/>
  <pageMargins left="0.25" right="0.25" top="0.25" bottom="0.75" header="0.5" footer="0.25"/>
  <pageSetup scale="56" fitToHeight="0" orientation="portrait" r:id="rId3"/>
  <headerFooter alignWithMargins="0"/>
  <rowBreaks count="2" manualBreakCount="2">
    <brk id="59" min="1" max="15" man="1"/>
    <brk id="124" min="1" max="15" man="1"/>
  </rowBreaks>
  <drawing r:id="rId4"/>
  <legacy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HiddenTables!$E$8:$E$10</xm:f>
          </x14:formula1>
          <xm:sqref>K54:K55 N43 C72:C75 C78:C82 C87 C95 C110 C117:C119</xm:sqref>
        </x14:dataValidation>
        <x14:dataValidation type="list" errorStyle="warning" allowBlank="1" showInputMessage="1" xr:uid="{00000000-0002-0000-0100-000004000000}">
          <x14:formula1>
            <xm:f>HiddenTables!$E$8:$E$10</xm:f>
          </x14:formula1>
          <xm:sqref>D54</xm:sqref>
        </x14:dataValidation>
        <x14:dataValidation type="list" allowBlank="1" showInputMessage="1" showErrorMessage="1" xr:uid="{00000000-0002-0000-0100-000005000000}">
          <x14:formula1>
            <xm:f>HiddenTables!$G$25:$G$47</xm:f>
          </x14:formula1>
          <xm:sqref>K12:O12</xm:sqref>
        </x14:dataValidation>
        <x14:dataValidation type="list" allowBlank="1" showInputMessage="1" showErrorMessage="1" xr:uid="{00000000-0002-0000-0100-000006000000}">
          <x14:formula1>
            <xm:f>HiddenTables!$A$48:$A$56</xm:f>
          </x14:formula1>
          <xm:sqref>K13:O13</xm:sqref>
        </x14:dataValidation>
        <x14:dataValidation type="list" allowBlank="1" showInputMessage="1" showErrorMessage="1" xr:uid="{27526F81-05CD-4450-A663-6321A28D4924}">
          <x14:formula1>
            <xm:f>HiddenTables!$A$60:$A$62</xm:f>
          </x14:formula1>
          <xm:sqref>E70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9">
    <tabColor theme="8" tint="-0.249977111117893"/>
  </sheetPr>
  <dimension ref="A1:CS116"/>
  <sheetViews>
    <sheetView windowProtection="1" showGridLines="0" topLeftCell="A10" zoomScaleNormal="100" zoomScaleSheetLayoutView="91" workbookViewId="0">
      <selection activeCell="F17" sqref="F17"/>
    </sheetView>
  </sheetViews>
  <sheetFormatPr defaultColWidth="9.28515625" defaultRowHeight="17.25"/>
  <cols>
    <col min="1" max="1" width="2.42578125" style="312" customWidth="1"/>
    <col min="2" max="2" width="3" style="92" customWidth="1"/>
    <col min="3" max="3" width="12.140625" style="92" customWidth="1"/>
    <col min="4" max="4" width="11.28515625" style="92" customWidth="1"/>
    <col min="5" max="5" width="2.140625" style="92" customWidth="1"/>
    <col min="6" max="7" width="13" style="92" customWidth="1"/>
    <col min="8" max="9" width="12.5703125" style="92" customWidth="1"/>
    <col min="10" max="10" width="13" style="92" customWidth="1"/>
    <col min="11" max="11" width="8.7109375" style="92" customWidth="1"/>
    <col min="12" max="12" width="14.42578125" style="92" customWidth="1"/>
    <col min="13" max="13" width="17.28515625" style="92" customWidth="1"/>
    <col min="14" max="14" width="4" style="92" customWidth="1"/>
    <col min="15" max="15" width="2.5703125" style="312" customWidth="1"/>
    <col min="16" max="16" width="0" style="312" hidden="1" customWidth="1"/>
    <col min="17" max="97" width="9.28515625" style="312"/>
    <col min="98" max="16384" width="9.28515625" style="92"/>
  </cols>
  <sheetData>
    <row r="1" spans="2:17" s="312" customFormat="1" ht="12.75" customHeight="1"/>
    <row r="2" spans="2:17" ht="18" thickBot="1">
      <c r="B2" s="107"/>
      <c r="C2" s="107"/>
      <c r="D2" s="107"/>
      <c r="E2" s="107"/>
      <c r="F2" s="107"/>
      <c r="G2" s="107"/>
      <c r="H2" s="107"/>
      <c r="I2" s="107"/>
      <c r="J2" s="107"/>
      <c r="K2" s="107"/>
      <c r="L2" s="107"/>
      <c r="M2" s="510" t="str">
        <f>'Change Log, Version ID'!F5</f>
        <v xml:space="preserve">CES - 2021b  </v>
      </c>
      <c r="N2" s="107"/>
    </row>
    <row r="3" spans="2:17" ht="18" thickBot="1">
      <c r="B3" s="107"/>
      <c r="C3" s="108"/>
      <c r="D3" s="108"/>
      <c r="E3" s="108"/>
      <c r="F3" s="108"/>
      <c r="G3" s="108"/>
      <c r="H3" s="108"/>
      <c r="I3" s="108"/>
      <c r="J3" s="108"/>
      <c r="K3" s="107"/>
      <c r="L3" s="1633" t="s">
        <v>132</v>
      </c>
      <c r="M3" s="1634"/>
      <c r="N3" s="191"/>
    </row>
    <row r="4" spans="2:17" ht="18" thickBot="1">
      <c r="B4" s="107"/>
      <c r="C4" s="108"/>
      <c r="D4" s="108"/>
      <c r="E4" s="108"/>
      <c r="F4" s="108"/>
      <c r="G4" s="108"/>
      <c r="H4" s="108"/>
      <c r="J4" s="108"/>
      <c r="K4" s="107"/>
      <c r="L4" s="1635" t="str">
        <f>IF(Application!$K$4="","",Application!$K$4)</f>
        <v/>
      </c>
      <c r="M4" s="1636"/>
      <c r="N4" s="110"/>
    </row>
    <row r="5" spans="2:17">
      <c r="C5" s="493" t="s">
        <v>187</v>
      </c>
      <c r="D5" s="109"/>
      <c r="E5" s="109"/>
      <c r="F5" s="109"/>
      <c r="G5" s="109"/>
      <c r="H5" s="109"/>
      <c r="J5" s="110"/>
      <c r="K5" s="107"/>
      <c r="L5" s="107"/>
      <c r="M5" s="107"/>
      <c r="N5" s="107"/>
    </row>
    <row r="6" spans="2:17" ht="20.25">
      <c r="C6" s="494" t="s">
        <v>1182</v>
      </c>
      <c r="D6" s="111"/>
      <c r="E6" s="111"/>
      <c r="F6" s="111"/>
      <c r="G6" s="111"/>
      <c r="H6" s="111"/>
      <c r="I6" s="111"/>
      <c r="J6" s="111"/>
      <c r="K6" s="107"/>
      <c r="L6" s="107"/>
      <c r="M6" s="438"/>
      <c r="N6" s="107"/>
    </row>
    <row r="7" spans="2:17" ht="9.75" customHeight="1" thickBot="1">
      <c r="B7" s="107"/>
      <c r="C7" s="311"/>
      <c r="D7" s="112"/>
      <c r="E7" s="112"/>
      <c r="F7" s="112"/>
      <c r="G7" s="112"/>
      <c r="H7" s="113"/>
      <c r="I7" s="114"/>
      <c r="J7" s="114"/>
      <c r="K7" s="115"/>
      <c r="L7" s="115"/>
      <c r="M7" s="115"/>
      <c r="N7" s="115"/>
    </row>
    <row r="8" spans="2:17" ht="19.149999999999999" customHeight="1">
      <c r="C8" s="1637" t="s">
        <v>25</v>
      </c>
      <c r="D8" s="1638"/>
      <c r="E8" s="1639" t="str">
        <f>IF(Application!$D$12="","",Application!$D$12)</f>
        <v xml:space="preserve"> </v>
      </c>
      <c r="F8" s="1640"/>
      <c r="G8" s="1640"/>
      <c r="H8" s="1640"/>
      <c r="I8" s="1640"/>
      <c r="J8" s="1640"/>
      <c r="K8" s="1640"/>
      <c r="L8" s="1640"/>
      <c r="M8" s="1641"/>
      <c r="N8" s="192"/>
      <c r="O8" s="212"/>
    </row>
    <row r="9" spans="2:17" ht="19.149999999999999" customHeight="1">
      <c r="C9" s="1642" t="s">
        <v>131</v>
      </c>
      <c r="D9" s="1643"/>
      <c r="E9" s="1644" t="str">
        <f>IF(Application!$D$13="","",Application!$D$13)</f>
        <v xml:space="preserve"> </v>
      </c>
      <c r="F9" s="1645"/>
      <c r="G9" s="1645"/>
      <c r="H9" s="1645"/>
      <c r="I9" s="1645"/>
      <c r="J9" s="1645"/>
      <c r="K9" s="1645"/>
      <c r="L9" s="1645"/>
      <c r="M9" s="1646"/>
      <c r="N9" s="193"/>
      <c r="O9" s="212"/>
    </row>
    <row r="10" spans="2:17" ht="19.149999999999999" customHeight="1" thickBot="1">
      <c r="C10" s="1649" t="s">
        <v>32</v>
      </c>
      <c r="D10" s="1650"/>
      <c r="E10" s="1651" t="str">
        <f>IF(Application!$K$3="","",Application!$K$3)</f>
        <v/>
      </c>
      <c r="F10" s="1652"/>
      <c r="G10" s="1652"/>
      <c r="H10" s="1652"/>
      <c r="I10" s="1652"/>
      <c r="J10" s="1652"/>
      <c r="K10" s="1652"/>
      <c r="L10" s="1652"/>
      <c r="M10" s="1653"/>
      <c r="N10" s="192"/>
      <c r="O10" s="212"/>
      <c r="Q10" s="312" t="s">
        <v>30</v>
      </c>
    </row>
    <row r="11" spans="2:17" ht="7.9" customHeight="1"/>
    <row r="12" spans="2:17" ht="19.149999999999999" customHeight="1" thickBot="1">
      <c r="C12" s="1654" t="s">
        <v>253</v>
      </c>
      <c r="D12" s="1654"/>
      <c r="F12" s="1468"/>
      <c r="G12" s="1468"/>
      <c r="H12" s="1468"/>
      <c r="I12" s="1468"/>
      <c r="K12" s="1468"/>
      <c r="L12" s="1468"/>
      <c r="M12" s="1468"/>
    </row>
    <row r="13" spans="2:17" ht="19.149999999999999" customHeight="1" thickBot="1">
      <c r="C13" s="375" t="s">
        <v>14</v>
      </c>
      <c r="D13" s="375" t="s">
        <v>126</v>
      </c>
      <c r="K13" s="1469" t="s">
        <v>134</v>
      </c>
      <c r="L13" s="1470"/>
      <c r="M13" s="1471"/>
      <c r="O13" s="313"/>
    </row>
    <row r="14" spans="2:17" ht="19.149999999999999" customHeight="1" thickBot="1">
      <c r="C14" s="448"/>
      <c r="D14" s="448"/>
      <c r="F14" s="92" t="s">
        <v>329</v>
      </c>
      <c r="H14" s="374"/>
      <c r="I14" s="374"/>
      <c r="K14" s="1407" t="s">
        <v>232</v>
      </c>
      <c r="L14" s="1408"/>
      <c r="M14" s="1409"/>
      <c r="O14" s="313"/>
    </row>
    <row r="15" spans="2:17" ht="19.149999999999999" customHeight="1">
      <c r="C15" s="448"/>
      <c r="D15" s="448"/>
      <c r="F15" s="92" t="s">
        <v>1088</v>
      </c>
      <c r="H15" s="373"/>
      <c r="I15" s="373"/>
      <c r="K15" s="345"/>
      <c r="L15" s="1647" t="s">
        <v>236</v>
      </c>
      <c r="M15" s="1648"/>
      <c r="N15" s="94"/>
      <c r="O15" s="313"/>
      <c r="Q15" s="312" t="s">
        <v>30</v>
      </c>
    </row>
    <row r="16" spans="2:17" ht="19.149999999999999" customHeight="1">
      <c r="C16" s="448"/>
      <c r="D16" s="561"/>
      <c r="F16" s="116" t="s">
        <v>255</v>
      </c>
      <c r="K16" s="346"/>
      <c r="L16" s="1655" t="s">
        <v>237</v>
      </c>
      <c r="M16" s="1656"/>
      <c r="O16" s="313"/>
    </row>
    <row r="17" spans="2:17" ht="19.149999999999999" customHeight="1" thickBot="1">
      <c r="C17" s="448"/>
      <c r="D17" s="561"/>
      <c r="F17" s="1242" t="s">
        <v>1270</v>
      </c>
      <c r="G17" s="1459"/>
      <c r="H17" s="1460"/>
      <c r="I17" s="1460"/>
      <c r="J17" s="1461"/>
      <c r="K17" s="1243"/>
      <c r="L17" s="1657" t="s">
        <v>321</v>
      </c>
      <c r="M17" s="1658"/>
      <c r="O17" s="313"/>
      <c r="Q17" s="312" t="s">
        <v>809</v>
      </c>
    </row>
    <row r="18" spans="2:17" ht="19.149999999999999" customHeight="1" thickBot="1">
      <c r="C18" s="240"/>
      <c r="D18" s="1030"/>
      <c r="K18" s="1407" t="s">
        <v>233</v>
      </c>
      <c r="L18" s="1408"/>
      <c r="M18" s="1409"/>
      <c r="O18" s="313"/>
    </row>
    <row r="19" spans="2:17" ht="19.149999999999999" customHeight="1">
      <c r="C19" s="1118" t="s">
        <v>319</v>
      </c>
      <c r="D19" s="1118"/>
      <c r="K19" s="345"/>
      <c r="L19" s="1647" t="s">
        <v>238</v>
      </c>
      <c r="M19" s="1648"/>
      <c r="O19" s="313"/>
      <c r="Q19" s="312" t="s">
        <v>30</v>
      </c>
    </row>
    <row r="20" spans="2:17" ht="19.149999999999999" customHeight="1">
      <c r="C20" s="448"/>
      <c r="D20" s="448"/>
      <c r="F20" s="92" t="s">
        <v>1091</v>
      </c>
      <c r="K20" s="346"/>
      <c r="L20" s="1672" t="s">
        <v>1123</v>
      </c>
      <c r="M20" s="1656"/>
      <c r="O20" s="313"/>
    </row>
    <row r="21" spans="2:17" ht="19.149999999999999" customHeight="1">
      <c r="C21" s="448"/>
      <c r="D21" s="561"/>
      <c r="F21" s="92" t="s">
        <v>1117</v>
      </c>
      <c r="K21" s="346"/>
      <c r="L21" s="1672" t="s">
        <v>1112</v>
      </c>
      <c r="M21" s="1656"/>
      <c r="O21" s="313"/>
    </row>
    <row r="22" spans="2:17" ht="19.149999999999999" customHeight="1" thickBot="1">
      <c r="C22" s="448"/>
      <c r="D22" s="561"/>
      <c r="F22" s="92" t="s">
        <v>1118</v>
      </c>
      <c r="K22" s="346"/>
      <c r="L22" s="1681" t="s">
        <v>256</v>
      </c>
      <c r="M22" s="1656"/>
    </row>
    <row r="23" spans="2:17" ht="19.149999999999999" customHeight="1" thickBot="1">
      <c r="C23" s="448"/>
      <c r="D23" s="561"/>
      <c r="F23" s="92" t="s">
        <v>1120</v>
      </c>
      <c r="K23" s="1407" t="s">
        <v>234</v>
      </c>
      <c r="L23" s="1408"/>
      <c r="M23" s="1409"/>
    </row>
    <row r="24" spans="2:17" ht="19.149999999999999" customHeight="1">
      <c r="C24" s="448"/>
      <c r="D24" s="561"/>
      <c r="F24" s="372" t="s">
        <v>1119</v>
      </c>
      <c r="K24" s="476"/>
      <c r="L24" s="1673" t="s">
        <v>239</v>
      </c>
      <c r="M24" s="1674"/>
    </row>
    <row r="25" spans="2:17" ht="19.149999999999999" customHeight="1">
      <c r="C25" s="448"/>
      <c r="D25" s="561"/>
      <c r="F25" s="92" t="s">
        <v>1085</v>
      </c>
      <c r="K25" s="347"/>
      <c r="L25" s="1655" t="s">
        <v>240</v>
      </c>
      <c r="M25" s="1656"/>
    </row>
    <row r="26" spans="2:17" ht="19.149999999999999" customHeight="1">
      <c r="C26" s="316"/>
      <c r="D26" s="316"/>
      <c r="F26" s="92" t="s">
        <v>1086</v>
      </c>
      <c r="K26" s="347"/>
      <c r="L26" s="1675" t="s">
        <v>331</v>
      </c>
      <c r="M26" s="1676"/>
      <c r="Q26" s="312" t="s">
        <v>30</v>
      </c>
    </row>
    <row r="27" spans="2:17" ht="19.149999999999999" customHeight="1">
      <c r="C27" s="316"/>
      <c r="D27" s="316"/>
      <c r="F27" s="92" t="s">
        <v>1202</v>
      </c>
      <c r="K27" s="347"/>
      <c r="L27" s="1677" t="s">
        <v>1084</v>
      </c>
      <c r="M27" s="1678"/>
    </row>
    <row r="28" spans="2:17" ht="19.149999999999999" customHeight="1" thickBot="1">
      <c r="C28" s="317"/>
      <c r="D28" s="317"/>
      <c r="F28" s="92" t="s">
        <v>1121</v>
      </c>
      <c r="K28" s="347"/>
      <c r="L28" s="1679" t="s">
        <v>326</v>
      </c>
      <c r="M28" s="1680"/>
    </row>
    <row r="29" spans="2:17" ht="19.149999999999999" customHeight="1" thickBot="1">
      <c r="C29" s="1136"/>
      <c r="D29" s="1136"/>
      <c r="F29" s="1229"/>
      <c r="G29" s="1231" t="s">
        <v>1166</v>
      </c>
      <c r="H29" s="1232"/>
      <c r="I29" s="1232"/>
      <c r="J29" s="1233"/>
      <c r="K29" s="1230"/>
      <c r="L29" s="1670" t="s">
        <v>241</v>
      </c>
      <c r="M29" s="1671"/>
    </row>
    <row r="30" spans="2:17" ht="19.149999999999999" customHeight="1" thickBot="1">
      <c r="G30" s="1234" t="s">
        <v>1167</v>
      </c>
      <c r="H30" s="1235"/>
      <c r="I30" s="1235"/>
      <c r="J30" s="1236"/>
      <c r="K30" s="1408" t="s">
        <v>251</v>
      </c>
      <c r="L30" s="1408"/>
      <c r="M30" s="1409"/>
    </row>
    <row r="31" spans="2:17" ht="19.149999999999999" customHeight="1" thickBot="1">
      <c r="K31" s="381" t="s">
        <v>1089</v>
      </c>
      <c r="L31" s="1659" t="s">
        <v>252</v>
      </c>
      <c r="M31" s="1660"/>
    </row>
    <row r="32" spans="2:17" ht="19.149999999999999" customHeight="1" thickBot="1">
      <c r="B32" s="1125"/>
      <c r="C32" s="1126" t="s">
        <v>1124</v>
      </c>
      <c r="K32" s="1122"/>
      <c r="L32" s="1123"/>
      <c r="M32" s="1124"/>
    </row>
    <row r="33" spans="2:16" ht="19.149999999999999" customHeight="1">
      <c r="B33" s="194"/>
      <c r="C33" s="1661" t="s">
        <v>1087</v>
      </c>
      <c r="D33" s="1662"/>
      <c r="E33" s="1662"/>
      <c r="F33" s="1662"/>
      <c r="G33" s="1662"/>
      <c r="H33" s="1662"/>
      <c r="I33" s="1662"/>
      <c r="J33" s="1662"/>
      <c r="K33" s="1662"/>
      <c r="L33" s="1662"/>
      <c r="M33" s="1663"/>
    </row>
    <row r="34" spans="2:16" ht="19.149999999999999" customHeight="1">
      <c r="B34" s="194"/>
      <c r="C34" s="1664"/>
      <c r="D34" s="1665"/>
      <c r="E34" s="1665"/>
      <c r="F34" s="1665"/>
      <c r="G34" s="1665"/>
      <c r="H34" s="1665"/>
      <c r="I34" s="1665"/>
      <c r="J34" s="1665"/>
      <c r="K34" s="1665"/>
      <c r="L34" s="1665"/>
      <c r="M34" s="1666"/>
    </row>
    <row r="35" spans="2:16" ht="27.75" customHeight="1">
      <c r="C35" s="1664"/>
      <c r="D35" s="1665"/>
      <c r="E35" s="1665"/>
      <c r="F35" s="1665"/>
      <c r="G35" s="1665"/>
      <c r="H35" s="1665"/>
      <c r="I35" s="1665"/>
      <c r="J35" s="1665"/>
      <c r="K35" s="1665"/>
      <c r="L35" s="1665"/>
      <c r="M35" s="1666"/>
    </row>
    <row r="36" spans="2:16" ht="19.149999999999999" customHeight="1">
      <c r="C36" s="1664"/>
      <c r="D36" s="1665"/>
      <c r="E36" s="1665"/>
      <c r="F36" s="1665"/>
      <c r="G36" s="1665"/>
      <c r="H36" s="1665"/>
      <c r="I36" s="1665"/>
      <c r="J36" s="1665"/>
      <c r="K36" s="1665"/>
      <c r="L36" s="1665"/>
      <c r="M36" s="1666"/>
    </row>
    <row r="37" spans="2:16" ht="19.149999999999999" customHeight="1" thickBot="1">
      <c r="C37" s="1667"/>
      <c r="D37" s="1668"/>
      <c r="E37" s="1668"/>
      <c r="F37" s="1668"/>
      <c r="G37" s="1668"/>
      <c r="H37" s="1668"/>
      <c r="I37" s="1668"/>
      <c r="J37" s="1668"/>
      <c r="K37" s="1668"/>
      <c r="L37" s="1668"/>
      <c r="M37" s="1669"/>
      <c r="P37" s="312" t="s">
        <v>555</v>
      </c>
    </row>
    <row r="38" spans="2:16" ht="19.149999999999999" customHeight="1">
      <c r="C38" s="1129" t="s">
        <v>1125</v>
      </c>
      <c r="D38" s="240"/>
      <c r="F38" s="1127"/>
      <c r="G38" s="1127"/>
      <c r="H38" s="1127"/>
      <c r="I38" s="1127"/>
      <c r="J38" s="1127"/>
      <c r="M38" s="1132" t="s">
        <v>1127</v>
      </c>
      <c r="P38" s="312" t="s">
        <v>133</v>
      </c>
    </row>
    <row r="39" spans="2:16" ht="19.149999999999999" customHeight="1">
      <c r="C39" s="1682">
        <f>'Incentive Calculator'!I49*0.07</f>
        <v>-70000</v>
      </c>
      <c r="D39" s="1682"/>
      <c r="E39" s="1682"/>
      <c r="F39" s="1128" t="s">
        <v>1163</v>
      </c>
      <c r="G39" s="1127"/>
      <c r="H39" s="1127"/>
      <c r="I39" s="1127"/>
      <c r="J39" s="1127"/>
      <c r="L39" s="980" t="s">
        <v>1165</v>
      </c>
      <c r="M39" s="1134" t="e">
        <f>'Incentive Calculator'!E30</f>
        <v>#VALUE!</v>
      </c>
    </row>
    <row r="40" spans="2:16" ht="17.25" customHeight="1">
      <c r="C40" s="1682">
        <f>'Incentive Calculator'!I49*0.15</f>
        <v>-150000</v>
      </c>
      <c r="D40" s="1682"/>
      <c r="E40" s="1682"/>
      <c r="F40" s="562" t="s">
        <v>1164</v>
      </c>
      <c r="L40" s="1130" t="s">
        <v>1126</v>
      </c>
      <c r="M40" s="1134">
        <f>C40*'Incentive Calculator'!E54</f>
        <v>-7500</v>
      </c>
    </row>
    <row r="41" spans="2:16" ht="19.149999999999999" customHeight="1">
      <c r="C41" s="92" t="s">
        <v>589</v>
      </c>
      <c r="L41" s="1133" t="s">
        <v>1128</v>
      </c>
      <c r="M41" s="1135" t="e">
        <f>M39+M40</f>
        <v>#VALUE!</v>
      </c>
    </row>
    <row r="42" spans="2:16" ht="19.149999999999999" customHeight="1">
      <c r="C42" s="318" t="s">
        <v>133</v>
      </c>
      <c r="D42" s="241"/>
      <c r="F42" s="1687" t="s">
        <v>198</v>
      </c>
      <c r="G42" s="1687"/>
      <c r="H42" s="1688" t="str">
        <f>IF(Application!$K$29="","",Application!$K$29)</f>
        <v/>
      </c>
      <c r="I42" s="1688"/>
      <c r="J42" s="1688"/>
      <c r="L42" s="1468"/>
      <c r="M42" s="1468"/>
    </row>
    <row r="43" spans="2:16" ht="19.149999999999999" customHeight="1">
      <c r="C43" s="318" t="s">
        <v>555</v>
      </c>
      <c r="D43" s="241"/>
      <c r="F43" s="1687" t="s">
        <v>199</v>
      </c>
      <c r="G43" s="1687"/>
      <c r="H43" s="1688" t="str">
        <f>IF(Application!$D$29="","",Application!$D$29)</f>
        <v/>
      </c>
      <c r="I43" s="1688"/>
      <c r="J43" s="1688"/>
      <c r="L43" s="1119"/>
      <c r="M43" s="1131"/>
    </row>
    <row r="44" spans="2:16" ht="19.149999999999999" customHeight="1">
      <c r="C44" s="318" t="s">
        <v>133</v>
      </c>
      <c r="D44" s="241"/>
      <c r="F44" s="1687" t="s">
        <v>200</v>
      </c>
      <c r="G44" s="1687"/>
      <c r="H44" s="1688" t="str">
        <f>IF(Application!$D$41="","",Application!$D$41)</f>
        <v/>
      </c>
      <c r="I44" s="1688"/>
      <c r="J44" s="1688"/>
    </row>
    <row r="45" spans="2:16" ht="9.6" customHeight="1">
      <c r="C45" s="7"/>
      <c r="D45" s="7"/>
      <c r="E45" s="7"/>
      <c r="F45" s="7"/>
      <c r="G45" s="7"/>
      <c r="H45" s="7"/>
      <c r="I45" s="7"/>
      <c r="J45" s="7"/>
    </row>
    <row r="46" spans="2:16" ht="19.149999999999999" customHeight="1" thickBot="1">
      <c r="C46" s="305"/>
      <c r="D46" s="305" t="s">
        <v>213</v>
      </c>
      <c r="E46" s="305"/>
      <c r="F46" s="305"/>
      <c r="G46" s="305"/>
      <c r="H46" s="305"/>
      <c r="I46" s="305"/>
      <c r="J46" s="305"/>
      <c r="K46" s="305"/>
      <c r="L46" s="305"/>
      <c r="M46" s="305"/>
    </row>
    <row r="47" spans="2:16" ht="19.149999999999999" customHeight="1" thickBot="1">
      <c r="C47" s="305"/>
      <c r="D47" s="1423" t="s">
        <v>22</v>
      </c>
      <c r="E47" s="1424"/>
      <c r="F47" s="1424"/>
      <c r="G47" s="1425"/>
      <c r="H47" s="1426" t="s">
        <v>214</v>
      </c>
      <c r="I47" s="1424"/>
      <c r="J47" s="1424"/>
      <c r="K47" s="1424"/>
      <c r="L47" s="1425"/>
      <c r="M47" s="306" t="s">
        <v>215</v>
      </c>
    </row>
    <row r="48" spans="2:16" ht="19.149999999999999" customHeight="1">
      <c r="C48" s="307" t="s">
        <v>14</v>
      </c>
      <c r="D48" s="1689"/>
      <c r="E48" s="1689"/>
      <c r="F48" s="1689"/>
      <c r="G48" s="1689"/>
      <c r="H48" s="1690"/>
      <c r="I48" s="1691"/>
      <c r="J48" s="1691"/>
      <c r="K48" s="1691"/>
      <c r="L48" s="1692"/>
      <c r="M48" s="308"/>
    </row>
    <row r="49" spans="3:13" ht="19.149999999999999" customHeight="1" thickBot="1">
      <c r="C49" s="309" t="s">
        <v>126</v>
      </c>
      <c r="D49" s="1683"/>
      <c r="E49" s="1683"/>
      <c r="F49" s="1683"/>
      <c r="G49" s="1683"/>
      <c r="H49" s="1684"/>
      <c r="I49" s="1685"/>
      <c r="J49" s="1685"/>
      <c r="K49" s="1685"/>
      <c r="L49" s="1686"/>
      <c r="M49" s="310"/>
    </row>
    <row r="50" spans="3:13" ht="19.149999999999999" customHeight="1">
      <c r="J50" s="1421" t="str">
        <f>'Change Log, Version ID'!F6</f>
        <v>For proposals submitted after August 1, 2019.  20190801a</v>
      </c>
      <c r="K50" s="1421"/>
      <c r="L50" s="1421"/>
      <c r="M50" s="1421"/>
    </row>
    <row r="51" spans="3:13" s="312" customFormat="1"/>
    <row r="52" spans="3:13" s="312" customFormat="1"/>
    <row r="53" spans="3:13" s="312" customFormat="1"/>
    <row r="54" spans="3:13" s="312" customFormat="1"/>
    <row r="55" spans="3:13" s="312" customFormat="1"/>
    <row r="56" spans="3:13" s="312" customFormat="1"/>
    <row r="57" spans="3:13" s="312" customFormat="1"/>
    <row r="58" spans="3:13" s="312" customFormat="1"/>
    <row r="59" spans="3:13" s="312" customFormat="1"/>
    <row r="60" spans="3:13" s="312" customFormat="1"/>
    <row r="61" spans="3:13" s="312" customFormat="1"/>
    <row r="62" spans="3:13" s="312" customFormat="1"/>
    <row r="63" spans="3:13" s="312" customFormat="1"/>
    <row r="64" spans="3:13" s="312" customFormat="1"/>
    <row r="65" spans="3:15" s="312" customFormat="1"/>
    <row r="66" spans="3:15" s="312" customFormat="1" ht="12.75" customHeight="1"/>
    <row r="67" spans="3:15" s="312" customFormat="1" ht="13.5" customHeight="1"/>
    <row r="68" spans="3:15" s="312" customFormat="1" ht="13.5" customHeight="1"/>
    <row r="69" spans="3:15" s="312" customFormat="1" ht="12.75" customHeight="1"/>
    <row r="70" spans="3:15" s="312" customFormat="1" ht="12.75" customHeight="1"/>
    <row r="71" spans="3:15" s="312" customFormat="1" ht="13.5" customHeight="1"/>
    <row r="72" spans="3:15" s="312" customFormat="1">
      <c r="C72" s="315"/>
      <c r="D72" s="315"/>
      <c r="E72" s="315"/>
    </row>
    <row r="73" spans="3:15" s="312" customFormat="1"/>
    <row r="74" spans="3:15" s="312" customFormat="1"/>
    <row r="75" spans="3:15" s="312" customFormat="1"/>
    <row r="76" spans="3:15" s="312" customFormat="1" ht="12.75" customHeight="1"/>
    <row r="77" spans="3:15" s="312" customFormat="1">
      <c r="O77" s="314"/>
    </row>
    <row r="78" spans="3:15" s="312" customFormat="1">
      <c r="O78" s="314"/>
    </row>
    <row r="79" spans="3:15" s="312" customFormat="1">
      <c r="O79" s="314"/>
    </row>
    <row r="80" spans="3:15" s="312" customFormat="1" ht="13.5" customHeight="1">
      <c r="O80" s="314"/>
    </row>
    <row r="81" spans="15:15" s="312" customFormat="1">
      <c r="O81" s="314"/>
    </row>
    <row r="82" spans="15:15" s="312" customFormat="1">
      <c r="O82" s="314"/>
    </row>
    <row r="83" spans="15:15" s="312" customFormat="1">
      <c r="O83" s="314"/>
    </row>
    <row r="84" spans="15:15" s="312" customFormat="1"/>
    <row r="85" spans="15:15" s="312" customFormat="1"/>
    <row r="86" spans="15:15" s="312" customFormat="1"/>
    <row r="87" spans="15:15" s="312" customFormat="1"/>
    <row r="88" spans="15:15" s="312" customFormat="1"/>
    <row r="89" spans="15:15" s="312" customFormat="1"/>
    <row r="90" spans="15:15" s="312" customFormat="1"/>
    <row r="91" spans="15:15" s="312" customFormat="1"/>
    <row r="92" spans="15:15" s="312" customFormat="1"/>
    <row r="93" spans="15:15" s="312" customFormat="1"/>
    <row r="94" spans="15:15" s="312" customFormat="1"/>
    <row r="95" spans="15:15" s="312" customFormat="1"/>
    <row r="96" spans="15:15"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sheetData>
  <mergeCells count="48">
    <mergeCell ref="C39:E39"/>
    <mergeCell ref="C40:E40"/>
    <mergeCell ref="D49:G49"/>
    <mergeCell ref="H49:L49"/>
    <mergeCell ref="J50:M50"/>
    <mergeCell ref="F44:G44"/>
    <mergeCell ref="H44:J44"/>
    <mergeCell ref="D47:G47"/>
    <mergeCell ref="H47:L47"/>
    <mergeCell ref="D48:G48"/>
    <mergeCell ref="H48:L48"/>
    <mergeCell ref="F42:G42"/>
    <mergeCell ref="H42:J42"/>
    <mergeCell ref="L42:M42"/>
    <mergeCell ref="F43:G43"/>
    <mergeCell ref="H43:J43"/>
    <mergeCell ref="K30:M30"/>
    <mergeCell ref="L31:M31"/>
    <mergeCell ref="C33:M37"/>
    <mergeCell ref="L29:M29"/>
    <mergeCell ref="L20:M20"/>
    <mergeCell ref="K23:M23"/>
    <mergeCell ref="L24:M24"/>
    <mergeCell ref="L25:M25"/>
    <mergeCell ref="L26:M26"/>
    <mergeCell ref="L27:M27"/>
    <mergeCell ref="L28:M28"/>
    <mergeCell ref="L21:M21"/>
    <mergeCell ref="L22:M22"/>
    <mergeCell ref="L19:M19"/>
    <mergeCell ref="C10:D10"/>
    <mergeCell ref="E10:M10"/>
    <mergeCell ref="C12:D12"/>
    <mergeCell ref="F12:I12"/>
    <mergeCell ref="K12:M12"/>
    <mergeCell ref="K13:M13"/>
    <mergeCell ref="K14:M14"/>
    <mergeCell ref="L15:M15"/>
    <mergeCell ref="L16:M16"/>
    <mergeCell ref="L17:M17"/>
    <mergeCell ref="K18:M18"/>
    <mergeCell ref="G17:J17"/>
    <mergeCell ref="L3:M3"/>
    <mergeCell ref="L4:M4"/>
    <mergeCell ref="C8:D8"/>
    <mergeCell ref="E8:M8"/>
    <mergeCell ref="C9:D9"/>
    <mergeCell ref="E9:M9"/>
  </mergeCells>
  <conditionalFormatting sqref="C13:C14">
    <cfRule type="cellIs" dxfId="115" priority="16" operator="equal">
      <formula>"COMPLETE"</formula>
    </cfRule>
  </conditionalFormatting>
  <conditionalFormatting sqref="C20">
    <cfRule type="cellIs" dxfId="114" priority="8" operator="equal">
      <formula>"COMPLETE"</formula>
    </cfRule>
  </conditionalFormatting>
  <conditionalFormatting sqref="C13:D14">
    <cfRule type="cellIs" dxfId="113" priority="15" operator="equal">
      <formula>"INCOMPLETE"</formula>
    </cfRule>
  </conditionalFormatting>
  <conditionalFormatting sqref="C14:D15">
    <cfRule type="expression" dxfId="112" priority="17">
      <formula>$H$33="No"</formula>
    </cfRule>
  </conditionalFormatting>
  <conditionalFormatting sqref="C20:D20">
    <cfRule type="cellIs" dxfId="111" priority="7" operator="equal">
      <formula>"INCOMPLETE"</formula>
    </cfRule>
    <cfRule type="expression" dxfId="110" priority="9">
      <formula>$H$33="No"</formula>
    </cfRule>
  </conditionalFormatting>
  <conditionalFormatting sqref="C26:D26">
    <cfRule type="expression" dxfId="109" priority="13">
      <formula>#REF!=""</formula>
    </cfRule>
    <cfRule type="expression" dxfId="108" priority="14">
      <formula>#REF!="No"</formula>
    </cfRule>
  </conditionalFormatting>
  <conditionalFormatting sqref="C27:D29 C38:D38 F39">
    <cfRule type="expression" dxfId="107" priority="11">
      <formula>#REF!=""</formula>
    </cfRule>
    <cfRule type="expression" dxfId="106" priority="12">
      <formula>#REF!="No"</formula>
    </cfRule>
  </conditionalFormatting>
  <conditionalFormatting sqref="D16:D17 C16:C18 C21:C25">
    <cfRule type="expression" dxfId="105" priority="18">
      <formula>$H$33="No"</formula>
    </cfRule>
  </conditionalFormatting>
  <conditionalFormatting sqref="D21:D22">
    <cfRule type="expression" dxfId="104" priority="10">
      <formula>$H$33="No"</formula>
    </cfRule>
  </conditionalFormatting>
  <conditionalFormatting sqref="M38">
    <cfRule type="expression" dxfId="103" priority="1">
      <formula>#REF!=""</formula>
    </cfRule>
    <cfRule type="expression" dxfId="102" priority="2">
      <formula>#REF!="No"</formula>
    </cfRule>
  </conditionalFormatting>
  <dataValidations count="3">
    <dataValidation type="list" allowBlank="1" showInputMessage="1" showErrorMessage="1" sqref="C42:C44" xr:uid="{00000000-0002-0000-0B00-000000000000}">
      <formula1>$P$37:$P$38</formula1>
    </dataValidation>
    <dataValidation type="list" allowBlank="1" showInputMessage="1" showErrorMessage="1" sqref="I26" xr:uid="{00000000-0002-0000-0B00-000001000000}">
      <formula1>#REF!</formula1>
    </dataValidation>
    <dataValidation type="list" allowBlank="1" showInputMessage="1" showErrorMessage="1" sqref="K31" xr:uid="{00000000-0002-0000-0B00-000002000000}">
      <formula1>"Partial, Final"</formula1>
    </dataValidation>
  </dataValidations>
  <pageMargins left="0.7" right="0.7" top="0.75" bottom="0.75" header="0.3" footer="0.3"/>
  <pageSetup scale="63"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HiddenTables!$E$8:$E$10</xm:f>
          </x14:formula1>
          <xm:sqref>F29</xm:sqref>
        </x14:dataValidation>
        <x14:dataValidation type="list" allowBlank="1" showInputMessage="1" showErrorMessage="1" xr:uid="{98088C86-6B88-4050-A121-DF1DE27C0C41}">
          <x14:formula1>
            <xm:f>HiddenTables!$A$60:$A$62</xm:f>
          </x14:formula1>
          <xm:sqref>G17:J17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0">
    <tabColor theme="8" tint="-0.249977111117893"/>
  </sheetPr>
  <dimension ref="A1:AM270"/>
  <sheetViews>
    <sheetView windowProtection="1" showGridLines="0" showZeros="0" topLeftCell="A10" zoomScale="90" zoomScaleNormal="90" zoomScaleSheetLayoutView="85" workbookViewId="0">
      <selection activeCell="G27" sqref="G27:I27"/>
    </sheetView>
  </sheetViews>
  <sheetFormatPr defaultColWidth="8.7109375" defaultRowHeight="14.25"/>
  <cols>
    <col min="1" max="1" width="3.28515625" style="195" customWidth="1"/>
    <col min="2" max="2" width="3.7109375" style="348" customWidth="1"/>
    <col min="3" max="3" width="15" style="96" customWidth="1"/>
    <col min="4" max="4" width="17.5703125" style="96" customWidth="1"/>
    <col min="5" max="5" width="9.7109375" style="96" customWidth="1"/>
    <col min="6" max="6" width="46" style="96" customWidth="1"/>
    <col min="7" max="7" width="22" style="96" customWidth="1"/>
    <col min="8" max="8" width="15" style="96" customWidth="1"/>
    <col min="9" max="9" width="14.42578125" style="96" customWidth="1"/>
    <col min="10" max="10" width="16.28515625" style="96" customWidth="1"/>
    <col min="11" max="11" width="3.7109375" style="96" customWidth="1"/>
    <col min="12" max="13" width="3.28515625" style="195" customWidth="1"/>
    <col min="14" max="14" width="25" style="195" hidden="1" customWidth="1"/>
    <col min="15" max="15" width="4.28515625" style="195" customWidth="1"/>
    <col min="16" max="16" width="10.7109375" style="195" customWidth="1"/>
    <col min="17" max="37" width="8.7109375" style="195"/>
    <col min="38" max="16384" width="8.7109375" style="96"/>
  </cols>
  <sheetData>
    <row r="1" spans="1:39" s="195" customFormat="1" ht="15.75" customHeight="1"/>
    <row r="2" spans="1:39" s="95" customFormat="1" ht="36" customHeight="1">
      <c r="A2" s="195"/>
      <c r="B2" s="348"/>
      <c r="C2" s="145"/>
      <c r="D2" s="143"/>
      <c r="E2" s="143"/>
      <c r="F2" s="143"/>
      <c r="G2" s="143"/>
      <c r="H2" s="143"/>
      <c r="I2" s="143"/>
      <c r="J2" s="509" t="str">
        <f>'Change Log, Version ID'!F5</f>
        <v xml:space="preserve">CES - 2021b  </v>
      </c>
      <c r="K2" s="143"/>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96"/>
      <c r="AM2" s="96"/>
    </row>
    <row r="3" spans="1:39" s="95" customFormat="1" ht="16.899999999999999" customHeight="1">
      <c r="A3" s="195"/>
      <c r="B3" s="348"/>
      <c r="C3" s="143"/>
      <c r="D3" s="143"/>
      <c r="E3" s="143"/>
      <c r="F3" s="143"/>
      <c r="G3" s="143"/>
      <c r="H3" s="143"/>
      <c r="I3" s="143"/>
      <c r="J3" s="146"/>
      <c r="K3" s="146"/>
      <c r="L3" s="351"/>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96"/>
      <c r="AM3" s="96"/>
    </row>
    <row r="4" spans="1:39" s="95" customFormat="1" ht="21" customHeight="1">
      <c r="A4" s="195"/>
      <c r="B4" s="348"/>
      <c r="C4" s="176" t="s">
        <v>187</v>
      </c>
      <c r="D4" s="143"/>
      <c r="E4" s="143"/>
      <c r="F4" s="143"/>
      <c r="G4" s="143"/>
      <c r="H4" s="143"/>
      <c r="I4" s="1093" t="s">
        <v>132</v>
      </c>
      <c r="J4" s="1096" t="str">
        <f>IF(Application!project_number_application="","",Application!project_number_application)</f>
        <v/>
      </c>
      <c r="K4" s="143"/>
      <c r="L4" s="195"/>
      <c r="M4" s="352"/>
      <c r="N4" s="195"/>
      <c r="O4" s="195"/>
      <c r="P4" s="292"/>
      <c r="Q4" s="195"/>
      <c r="R4" s="195"/>
      <c r="S4" s="195"/>
      <c r="T4" s="195"/>
      <c r="U4" s="195"/>
      <c r="V4" s="195"/>
      <c r="W4" s="195"/>
      <c r="X4" s="195"/>
      <c r="Y4" s="195"/>
      <c r="Z4" s="195"/>
      <c r="AA4" s="195"/>
      <c r="AB4" s="195"/>
      <c r="AC4" s="195"/>
      <c r="AD4" s="195"/>
      <c r="AE4" s="195"/>
      <c r="AF4" s="195"/>
      <c r="AG4" s="195"/>
      <c r="AH4" s="195"/>
      <c r="AI4" s="195"/>
      <c r="AJ4" s="195"/>
      <c r="AK4" s="195"/>
      <c r="AL4" s="96"/>
      <c r="AM4" s="96"/>
    </row>
    <row r="5" spans="1:39" s="95" customFormat="1" ht="22.9" customHeight="1">
      <c r="A5" s="195"/>
      <c r="B5" s="348"/>
      <c r="C5" s="183" t="s">
        <v>1046</v>
      </c>
      <c r="D5" s="143"/>
      <c r="E5" s="143"/>
      <c r="F5" s="144"/>
      <c r="G5" s="143"/>
      <c r="H5" s="143"/>
      <c r="I5" s="1093" t="s">
        <v>137</v>
      </c>
      <c r="J5" s="1097">
        <f ca="1">TODAY()</f>
        <v>45623</v>
      </c>
      <c r="K5" s="143"/>
      <c r="L5" s="195"/>
      <c r="M5" s="202"/>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96"/>
      <c r="AM5" s="96"/>
    </row>
    <row r="6" spans="1:39" s="95" customFormat="1" ht="17.25">
      <c r="A6" s="195"/>
      <c r="B6" s="348"/>
      <c r="C6" s="148"/>
      <c r="D6" s="143"/>
      <c r="E6" s="143"/>
      <c r="F6" s="144"/>
      <c r="G6" s="149"/>
      <c r="H6" s="150"/>
      <c r="I6" s="1094" t="s">
        <v>306</v>
      </c>
      <c r="J6" s="1098" t="e">
        <f>IF('Project Summary Form'!$T$8="","",'Project Summary Form'!$T$8)</f>
        <v>#DIV/0!</v>
      </c>
      <c r="K6" s="143"/>
      <c r="L6" s="1191" t="s">
        <v>1203</v>
      </c>
      <c r="M6" s="221"/>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96"/>
      <c r="AM6" s="96"/>
    </row>
    <row r="7" spans="1:39" s="95" customFormat="1" ht="20.25" customHeight="1">
      <c r="A7" s="195"/>
      <c r="B7" s="348"/>
      <c r="C7" s="1720" t="str">
        <f>IF(Application!$K$5="","",Application!$K$5)</f>
        <v/>
      </c>
      <c r="D7" s="1721"/>
      <c r="E7" s="1721"/>
      <c r="F7" s="1722"/>
      <c r="G7" s="149"/>
      <c r="H7" s="150"/>
      <c r="I7" s="1094" t="s">
        <v>143</v>
      </c>
      <c r="J7" s="1098">
        <f>IF('Project Summary Form'!$T$4="","",'Project Summary Form'!$T$4)</f>
        <v>510000</v>
      </c>
      <c r="K7" s="143"/>
      <c r="L7" s="195" t="s">
        <v>1168</v>
      </c>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96"/>
      <c r="AM7" s="96"/>
    </row>
    <row r="8" spans="1:39" s="95" customFormat="1" ht="20.25" customHeight="1">
      <c r="A8" s="195"/>
      <c r="B8" s="348"/>
      <c r="C8" s="1723" t="str">
        <f>IF(Application!$D$12="","",Application!$D$12)</f>
        <v xml:space="preserve"> </v>
      </c>
      <c r="D8" s="1724"/>
      <c r="E8" s="1724"/>
      <c r="F8" s="1725"/>
      <c r="G8" s="152"/>
      <c r="H8" s="150"/>
      <c r="I8" s="1095" t="s">
        <v>138</v>
      </c>
      <c r="J8" s="1098">
        <f>H21</f>
        <v>0</v>
      </c>
      <c r="K8" s="143"/>
      <c r="L8" s="195"/>
      <c r="M8" s="195"/>
      <c r="N8" s="293"/>
      <c r="O8" s="195"/>
      <c r="P8" s="195"/>
      <c r="Q8" s="195"/>
      <c r="R8" s="195"/>
      <c r="S8" s="195"/>
      <c r="T8" s="195"/>
      <c r="U8" s="195"/>
      <c r="V8" s="195"/>
      <c r="W8" s="195"/>
      <c r="X8" s="195"/>
      <c r="Y8" s="195"/>
      <c r="Z8" s="195"/>
      <c r="AA8" s="195"/>
      <c r="AB8" s="195"/>
      <c r="AC8" s="195"/>
      <c r="AD8" s="195"/>
      <c r="AE8" s="195"/>
      <c r="AF8" s="195"/>
      <c r="AG8" s="195"/>
      <c r="AH8" s="195"/>
      <c r="AI8" s="195"/>
      <c r="AJ8" s="195"/>
      <c r="AK8" s="195"/>
      <c r="AL8" s="96"/>
      <c r="AM8" s="96"/>
    </row>
    <row r="9" spans="1:39" s="95" customFormat="1" ht="20.25" customHeight="1">
      <c r="A9" s="195"/>
      <c r="B9" s="348"/>
      <c r="C9" s="1723" t="str">
        <f>IF(Application!$D$13="","",Application!$D$13)</f>
        <v xml:space="preserve"> </v>
      </c>
      <c r="D9" s="1724"/>
      <c r="E9" s="1724"/>
      <c r="F9" s="1725"/>
      <c r="G9" s="152"/>
      <c r="H9" s="150"/>
      <c r="I9" s="1093" t="s">
        <v>139</v>
      </c>
      <c r="J9" s="1099">
        <f>IF('Project Summary Form'!$T$7="","",'Project Summary Form'!$T$7)</f>
        <v>0</v>
      </c>
      <c r="K9" s="143"/>
      <c r="L9" s="353"/>
      <c r="M9" s="202"/>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96"/>
      <c r="AM9" s="96"/>
    </row>
    <row r="10" spans="1:39" s="95" customFormat="1" ht="20.25" customHeight="1">
      <c r="A10" s="195"/>
      <c r="B10" s="348"/>
      <c r="C10" s="1726" t="str">
        <f>IF(Application!$D$14="","",CONCATENATE(Application!$D$14,", WA ",Application!$H$14))</f>
        <v xml:space="preserve"> , WA  </v>
      </c>
      <c r="D10" s="1727"/>
      <c r="E10" s="1727"/>
      <c r="F10" s="1728"/>
      <c r="G10" s="149"/>
      <c r="H10" s="149"/>
      <c r="I10" s="1093" t="s">
        <v>140</v>
      </c>
      <c r="J10" s="1100" t="e">
        <f>IF('Project Summary Form'!$T$6="","",'Project Summary Form'!$T$6)</f>
        <v>#DIV/0!</v>
      </c>
      <c r="K10" s="143"/>
      <c r="L10" s="354"/>
      <c r="M10" s="202"/>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96"/>
      <c r="AM10" s="96"/>
    </row>
    <row r="11" spans="1:39" s="95" customFormat="1" ht="19.899999999999999" customHeight="1">
      <c r="A11" s="195"/>
      <c r="B11" s="348"/>
      <c r="C11" s="483" t="s">
        <v>287</v>
      </c>
      <c r="D11" s="146"/>
      <c r="E11" s="154"/>
      <c r="F11" s="146"/>
      <c r="G11" s="149"/>
      <c r="H11" s="155"/>
      <c r="I11" s="1093" t="s">
        <v>141</v>
      </c>
      <c r="J11" s="1101" t="e">
        <f>IF('Project Summary Form'!$T$5="","",'Project Summary Form'!$T$5)</f>
        <v>#DIV/0!</v>
      </c>
      <c r="K11" s="143"/>
      <c r="L11" s="354"/>
      <c r="M11" s="351"/>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96"/>
      <c r="AM11" s="96"/>
    </row>
    <row r="12" spans="1:39" s="95" customFormat="1" ht="19.5" customHeight="1">
      <c r="A12" s="195"/>
      <c r="B12" s="348"/>
      <c r="C12" s="143"/>
      <c r="D12" s="143"/>
      <c r="E12" s="156"/>
      <c r="F12" s="157"/>
      <c r="G12" s="149"/>
      <c r="H12" s="155"/>
      <c r="I12" s="1093" t="s">
        <v>1106</v>
      </c>
      <c r="J12" s="1102" t="e">
        <f>ROUND($I$21*0.0006,0)&amp;" tons"</f>
        <v>#DIV/0!</v>
      </c>
      <c r="K12" s="143"/>
      <c r="L12" s="354"/>
      <c r="M12" s="351"/>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96"/>
      <c r="AM12" s="96"/>
    </row>
    <row r="13" spans="1:39" s="95" customFormat="1" ht="9" customHeight="1">
      <c r="A13" s="195"/>
      <c r="B13" s="348"/>
      <c r="C13" s="143"/>
      <c r="D13" s="143"/>
      <c r="E13" s="156"/>
      <c r="F13" s="157"/>
      <c r="G13" s="149"/>
      <c r="H13" s="155"/>
      <c r="I13" s="150"/>
      <c r="J13" s="150"/>
      <c r="K13" s="143"/>
      <c r="L13" s="354"/>
      <c r="M13" s="351"/>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96"/>
      <c r="AM13" s="96"/>
    </row>
    <row r="14" spans="1:39" s="95" customFormat="1" ht="54.75" customHeight="1">
      <c r="A14" s="195"/>
      <c r="B14" s="348"/>
      <c r="C14" s="1704" t="s">
        <v>1107</v>
      </c>
      <c r="D14" s="1704"/>
      <c r="E14" s="1704"/>
      <c r="F14" s="1704"/>
      <c r="G14" s="1704"/>
      <c r="H14" s="1704"/>
      <c r="I14" s="1704"/>
      <c r="J14" s="1704"/>
      <c r="K14" s="196"/>
      <c r="L14" s="355"/>
      <c r="M14" s="294"/>
      <c r="N14" s="294"/>
      <c r="O14" s="294"/>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96"/>
      <c r="AM14" s="96"/>
    </row>
    <row r="15" spans="1:39" s="95" customFormat="1" ht="22.15" customHeight="1">
      <c r="A15" s="195"/>
      <c r="B15" s="348"/>
      <c r="C15" s="360" t="s">
        <v>262</v>
      </c>
      <c r="D15" s="196"/>
      <c r="E15" s="196"/>
      <c r="F15" s="196"/>
      <c r="G15" s="196"/>
      <c r="H15" s="196"/>
      <c r="I15" s="196"/>
      <c r="J15" s="196"/>
      <c r="K15" s="98"/>
      <c r="L15" s="355"/>
      <c r="M15" s="356"/>
      <c r="N15" s="294"/>
      <c r="O15" s="294"/>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96"/>
      <c r="AM15" s="96"/>
    </row>
    <row r="16" spans="1:39" s="95" customFormat="1" ht="82.15" customHeight="1">
      <c r="A16" s="195"/>
      <c r="B16" s="348"/>
      <c r="C16" s="913" t="s">
        <v>977</v>
      </c>
      <c r="D16" s="913"/>
      <c r="E16" s="913"/>
      <c r="F16" s="913" t="s">
        <v>979</v>
      </c>
      <c r="G16" s="913" t="s">
        <v>316</v>
      </c>
      <c r="H16" s="913" t="s">
        <v>315</v>
      </c>
      <c r="I16" s="913" t="s">
        <v>64</v>
      </c>
      <c r="J16" s="913" t="s">
        <v>65</v>
      </c>
      <c r="K16" s="146"/>
      <c r="L16" s="195"/>
      <c r="M16" s="195" t="s">
        <v>1184</v>
      </c>
      <c r="N16" s="295"/>
      <c r="O16" s="2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96"/>
      <c r="AM16" s="96"/>
    </row>
    <row r="17" spans="1:39" s="95" customFormat="1" ht="4.1500000000000004" hidden="1" customHeight="1">
      <c r="A17" s="195"/>
      <c r="B17" s="348"/>
      <c r="C17" s="164"/>
      <c r="D17" s="143"/>
      <c r="E17" s="165"/>
      <c r="F17" s="165"/>
      <c r="G17" s="165"/>
      <c r="H17" s="165"/>
      <c r="I17" s="165"/>
      <c r="J17" s="166"/>
      <c r="K17" s="146"/>
      <c r="L17" s="195"/>
      <c r="M17" s="195"/>
      <c r="N17" s="296"/>
      <c r="O17" s="296"/>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96"/>
      <c r="AM17" s="96"/>
    </row>
    <row r="18" spans="1:39" s="95" customFormat="1" ht="18" customHeight="1">
      <c r="A18" s="195"/>
      <c r="B18" s="348"/>
      <c r="C18" s="167">
        <v>1</v>
      </c>
      <c r="D18" s="168"/>
      <c r="E18" s="168"/>
      <c r="F18" s="168" t="str">
        <f>IF('Project Summary Form'!J16="","",'Project Summary Form'!J16)</f>
        <v>Assessment Phase</v>
      </c>
      <c r="G18" s="467">
        <f>IF('Project Summary Form'!L16="","",'Project Summary Form'!L16)</f>
        <v>10000</v>
      </c>
      <c r="H18" s="467" t="str">
        <f>IF('Project Summary Form'!R16="","",'Project Summary Form'!R16)</f>
        <v/>
      </c>
      <c r="I18" s="912" t="str">
        <f>IF('Project Summary Form'!T16="","",'Project Summary Form'!T16)</f>
        <v/>
      </c>
      <c r="J18" s="911" t="str">
        <f>IF(+I18="","",I18*'Project Summary Form'!$T$3)</f>
        <v/>
      </c>
      <c r="K18" s="146"/>
      <c r="L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96"/>
      <c r="AM18" s="96"/>
    </row>
    <row r="19" spans="1:39" s="95" customFormat="1" ht="18" customHeight="1">
      <c r="A19" s="195"/>
      <c r="B19" s="348"/>
      <c r="C19" s="167"/>
      <c r="D19" s="168"/>
      <c r="E19" s="168"/>
      <c r="F19" s="168"/>
      <c r="G19" s="467"/>
      <c r="H19" s="467"/>
      <c r="I19" s="912" t="str">
        <f>IF('Project Summary Form'!T17="","",'Project Summary Form'!T17)</f>
        <v/>
      </c>
      <c r="J19" s="911" t="str">
        <f>IF(+I19="","",I19*'Project Summary Form'!$T$3)</f>
        <v/>
      </c>
      <c r="K19" s="146"/>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96"/>
      <c r="AM19" s="96"/>
    </row>
    <row r="20" spans="1:39" s="95" customFormat="1" ht="18" customHeight="1">
      <c r="A20" s="195"/>
      <c r="B20" s="348"/>
      <c r="C20" s="167"/>
      <c r="D20" s="168"/>
      <c r="E20" s="168"/>
      <c r="F20" s="168"/>
      <c r="G20" s="912"/>
      <c r="H20" s="467"/>
      <c r="I20" s="467"/>
      <c r="J20" s="468" t="str">
        <f>IF(+I20="","",I20*'Project Summary Form'!$T$3)</f>
        <v/>
      </c>
      <c r="K20" s="146"/>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96"/>
      <c r="AM20" s="96"/>
    </row>
    <row r="21" spans="1:39" ht="19.149999999999999" customHeight="1">
      <c r="C21" s="177" t="s">
        <v>59</v>
      </c>
      <c r="D21" s="178"/>
      <c r="E21" s="179"/>
      <c r="F21" s="180"/>
      <c r="G21" s="464">
        <f>'Project Summary Form'!$L$31</f>
        <v>510000</v>
      </c>
      <c r="H21" s="464">
        <f>'Project Summary Form'!$R$31</f>
        <v>0</v>
      </c>
      <c r="I21" s="442" t="e">
        <f>'Project Summary Form'!$T$31</f>
        <v>#DIV/0!</v>
      </c>
      <c r="J21" s="463" t="e">
        <f>'Project Summary Form'!$T$8</f>
        <v>#DIV/0!</v>
      </c>
      <c r="K21" s="146"/>
      <c r="M21" s="195" t="s">
        <v>1185</v>
      </c>
    </row>
    <row r="22" spans="1:39" ht="9.75" customHeight="1"/>
    <row r="23" spans="1:39" s="101" customFormat="1" ht="18" customHeight="1">
      <c r="A23" s="290"/>
      <c r="B23" s="349"/>
      <c r="C23" s="243"/>
      <c r="D23" s="243"/>
      <c r="E23" s="243"/>
      <c r="F23" s="243"/>
      <c r="G23" s="243"/>
      <c r="H23" s="243"/>
      <c r="I23" s="243"/>
      <c r="J23" s="243"/>
      <c r="K23" s="243"/>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9" s="101" customFormat="1" ht="18" customHeight="1">
      <c r="A24" s="290"/>
      <c r="B24" s="349"/>
      <c r="C24" s="1705" t="s">
        <v>1034</v>
      </c>
      <c r="D24" s="1706"/>
      <c r="E24" s="1706"/>
      <c r="F24" s="1706"/>
      <c r="G24" s="1706"/>
      <c r="H24" s="1706"/>
      <c r="I24" s="1706"/>
      <c r="J24" s="1707"/>
      <c r="K24" s="243"/>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9" s="101" customFormat="1" ht="12" customHeight="1">
      <c r="A25" s="290"/>
      <c r="B25" s="349"/>
      <c r="C25" s="1052"/>
      <c r="D25" s="1051"/>
      <c r="E25" s="1051"/>
      <c r="F25" s="1051"/>
      <c r="G25" s="243"/>
      <c r="H25" s="243"/>
      <c r="I25" s="243"/>
      <c r="J25" s="1053"/>
      <c r="K25" s="243"/>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9" s="101" customFormat="1" ht="18" customHeight="1">
      <c r="A26" s="290"/>
      <c r="B26" s="349"/>
      <c r="C26" s="1047"/>
      <c r="D26" s="1046"/>
      <c r="E26" s="1046"/>
      <c r="F26" s="1054" t="s">
        <v>1169</v>
      </c>
      <c r="G26" s="1245" t="str">
        <f>IF('Assessment QC'!F29="YES","IS ELIGIBLE", "IS NOT ELIGIBLE")</f>
        <v>IS NOT ELIGIBLE</v>
      </c>
      <c r="H26" s="1046" t="s">
        <v>1170</v>
      </c>
      <c r="I26" s="1046"/>
      <c r="J26" s="1048"/>
      <c r="K26" s="243"/>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row>
    <row r="27" spans="1:39" s="101" customFormat="1" ht="18" customHeight="1">
      <c r="A27" s="290"/>
      <c r="B27" s="349"/>
      <c r="C27" s="1047"/>
      <c r="D27" s="1046"/>
      <c r="E27" s="1046"/>
      <c r="F27" s="1054" t="s">
        <v>1271</v>
      </c>
      <c r="G27" s="1729">
        <f>IF('Application QC'!E20=" ", "", 'Application QC'!E20)</f>
        <v>0</v>
      </c>
      <c r="H27" s="1730"/>
      <c r="I27" s="1731"/>
      <c r="J27" s="1244"/>
      <c r="K27" s="243"/>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row>
    <row r="28" spans="1:39" s="101" customFormat="1" ht="18" customHeight="1">
      <c r="A28" s="290"/>
      <c r="B28" s="349"/>
      <c r="C28" s="1047" t="s">
        <v>1171</v>
      </c>
      <c r="D28" s="1046"/>
      <c r="E28" s="1046"/>
      <c r="F28" s="1046"/>
      <c r="H28" s="1054" t="s">
        <v>1183</v>
      </c>
      <c r="I28" s="1246" t="str">
        <f>IF($G$26=HiddenTables!$G$57,('Incentive Calculator'!$I$48*0.15*'Incentive Calculator'!E54),"$0.00")</f>
        <v>$0.00</v>
      </c>
      <c r="J28" s="1048"/>
      <c r="K28" s="243"/>
      <c r="L28" s="1189" t="s">
        <v>1180</v>
      </c>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row>
    <row r="29" spans="1:39" s="101" customFormat="1" ht="18" customHeight="1">
      <c r="A29" s="290"/>
      <c r="B29" s="349"/>
      <c r="C29" s="1695" t="str">
        <f>IF($G$26=HiddenTables!$G$57,'Incentive Calculator'!E30,"$0.00")</f>
        <v>$0.00</v>
      </c>
      <c r="D29" s="1696"/>
      <c r="E29" s="1046"/>
      <c r="F29" s="1046"/>
      <c r="H29" s="1054" t="s">
        <v>1172</v>
      </c>
      <c r="I29" s="1050" t="str">
        <f>IF($G$26=HiddenTables!$G$57,'Incentive Calculator'!I48,"")</f>
        <v/>
      </c>
      <c r="J29" s="1048" t="s">
        <v>1038</v>
      </c>
      <c r="K29" s="243"/>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row>
    <row r="30" spans="1:39" s="101" customFormat="1" ht="18" customHeight="1">
      <c r="A30" s="290"/>
      <c r="B30" s="349"/>
      <c r="C30" s="1047"/>
      <c r="D30" s="1046"/>
      <c r="E30" s="1046"/>
      <c r="F30" s="1046"/>
      <c r="J30" s="1048"/>
      <c r="K30" s="243"/>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row>
    <row r="31" spans="1:39" s="101" customFormat="1" ht="18" customHeight="1">
      <c r="A31" s="290"/>
      <c r="B31" s="349"/>
      <c r="C31" s="1055" t="s">
        <v>1037</v>
      </c>
      <c r="D31" s="1046"/>
      <c r="E31" s="1046"/>
      <c r="F31" s="1046"/>
      <c r="J31" s="1048"/>
      <c r="K31" s="243"/>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row>
    <row r="32" spans="1:39" s="101" customFormat="1" ht="18" customHeight="1">
      <c r="A32" s="290"/>
      <c r="B32" s="349"/>
      <c r="C32" s="1708" t="s">
        <v>1181</v>
      </c>
      <c r="D32" s="1709"/>
      <c r="E32" s="1709"/>
      <c r="F32" s="1709"/>
      <c r="G32" s="1709"/>
      <c r="H32" s="1709"/>
      <c r="I32" s="1709"/>
      <c r="J32" s="1710"/>
      <c r="K32" s="243"/>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row>
    <row r="33" spans="1:37" s="101" customFormat="1" ht="18" customHeight="1">
      <c r="A33" s="290"/>
      <c r="B33" s="349"/>
      <c r="C33" s="1711"/>
      <c r="D33" s="1712"/>
      <c r="E33" s="1712"/>
      <c r="F33" s="1712"/>
      <c r="G33" s="1712"/>
      <c r="H33" s="1712"/>
      <c r="I33" s="1712"/>
      <c r="J33" s="1713"/>
      <c r="K33" s="243"/>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s="101" customFormat="1" ht="18" customHeight="1">
      <c r="A34" s="290"/>
      <c r="B34" s="349"/>
      <c r="C34" s="1711"/>
      <c r="D34" s="1712"/>
      <c r="E34" s="1712"/>
      <c r="F34" s="1712"/>
      <c r="G34" s="1712"/>
      <c r="H34" s="1712"/>
      <c r="I34" s="1712"/>
      <c r="J34" s="1713"/>
      <c r="K34" s="243"/>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s="101" customFormat="1" ht="18" customHeight="1">
      <c r="A35" s="290"/>
      <c r="B35" s="349"/>
      <c r="C35" s="1711"/>
      <c r="D35" s="1712"/>
      <c r="E35" s="1712"/>
      <c r="F35" s="1712"/>
      <c r="G35" s="1712"/>
      <c r="H35" s="1712"/>
      <c r="I35" s="1712"/>
      <c r="J35" s="1713"/>
      <c r="K35" s="243"/>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s="101" customFormat="1" ht="18" customHeight="1">
      <c r="A36" s="290"/>
      <c r="B36" s="349"/>
      <c r="C36" s="1711"/>
      <c r="D36" s="1712"/>
      <c r="E36" s="1712"/>
      <c r="F36" s="1712"/>
      <c r="G36" s="1712"/>
      <c r="H36" s="1712"/>
      <c r="I36" s="1712"/>
      <c r="J36" s="1713"/>
      <c r="K36" s="243"/>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row>
    <row r="37" spans="1:37" s="101" customFormat="1" ht="18" customHeight="1">
      <c r="A37" s="290"/>
      <c r="B37" s="349"/>
      <c r="C37" s="1711"/>
      <c r="D37" s="1712"/>
      <c r="E37" s="1712"/>
      <c r="F37" s="1712"/>
      <c r="G37" s="1712"/>
      <c r="H37" s="1712"/>
      <c r="I37" s="1712"/>
      <c r="J37" s="1713"/>
      <c r="K37" s="243"/>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row>
    <row r="38" spans="1:37" s="101" customFormat="1" ht="18" customHeight="1">
      <c r="A38" s="290"/>
      <c r="B38" s="349"/>
      <c r="C38" s="1714"/>
      <c r="D38" s="1715"/>
      <c r="E38" s="1715"/>
      <c r="F38" s="1715"/>
      <c r="G38" s="1715"/>
      <c r="H38" s="1715"/>
      <c r="I38" s="1715"/>
      <c r="J38" s="1716"/>
      <c r="K38" s="243"/>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row>
    <row r="39" spans="1:37" s="101" customFormat="1" ht="9" customHeight="1">
      <c r="A39" s="290"/>
      <c r="B39" s="349"/>
      <c r="C39" s="1717"/>
      <c r="D39" s="1718"/>
      <c r="E39" s="1718"/>
      <c r="F39" s="1718"/>
      <c r="G39" s="1718"/>
      <c r="H39" s="1718"/>
      <c r="I39" s="1718"/>
      <c r="J39" s="1719"/>
      <c r="K39" s="243"/>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row>
    <row r="40" spans="1:37" s="101" customFormat="1" ht="18" customHeight="1">
      <c r="A40" s="290"/>
      <c r="B40" s="349"/>
      <c r="C40" s="1046"/>
      <c r="D40" s="1046"/>
      <c r="E40" s="1046"/>
      <c r="F40" s="1046"/>
      <c r="G40" s="1046"/>
      <c r="H40" s="1046"/>
      <c r="I40" s="1046"/>
      <c r="J40" s="1046"/>
      <c r="K40" s="243"/>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row>
    <row r="41" spans="1:37" s="101" customFormat="1" ht="18.75" customHeight="1">
      <c r="A41" s="290"/>
      <c r="B41" s="349"/>
      <c r="C41" s="1704" t="s">
        <v>263</v>
      </c>
      <c r="D41" s="1704"/>
      <c r="E41" s="1704"/>
      <c r="F41" s="1704"/>
      <c r="G41" s="1704"/>
      <c r="H41" s="1704"/>
      <c r="I41" s="1704"/>
      <c r="J41" s="1704"/>
      <c r="K41" s="243"/>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row>
    <row r="42" spans="1:37" s="101" customFormat="1" ht="42.75" customHeight="1">
      <c r="A42" s="290"/>
      <c r="B42" s="349"/>
      <c r="C42" s="1704"/>
      <c r="D42" s="1704"/>
      <c r="E42" s="1704"/>
      <c r="F42" s="1704"/>
      <c r="G42" s="1704"/>
      <c r="H42" s="1704"/>
      <c r="I42" s="1704"/>
      <c r="J42" s="1704"/>
      <c r="K42" s="243"/>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row>
    <row r="43" spans="1:37" s="101" customFormat="1" ht="21.75" customHeight="1">
      <c r="A43" s="290"/>
      <c r="B43" s="349"/>
      <c r="C43" s="1697" t="s">
        <v>156</v>
      </c>
      <c r="D43" s="1697"/>
      <c r="E43" s="1697"/>
      <c r="F43" s="1697"/>
      <c r="G43" s="1697"/>
      <c r="H43" s="1697"/>
      <c r="I43" s="1697"/>
      <c r="J43" s="1697"/>
      <c r="K43" s="244"/>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row>
    <row r="44" spans="1:37" s="101" customFormat="1" ht="21.75" customHeight="1">
      <c r="A44" s="290"/>
      <c r="B44" s="349"/>
      <c r="C44" s="1697"/>
      <c r="D44" s="1697"/>
      <c r="E44" s="1697"/>
      <c r="F44" s="1697"/>
      <c r="G44" s="1697"/>
      <c r="H44" s="1697"/>
      <c r="I44" s="1697"/>
      <c r="J44" s="1697"/>
      <c r="K44" s="244"/>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row>
    <row r="45" spans="1:37" s="101" customFormat="1" ht="65.25" customHeight="1">
      <c r="A45" s="290"/>
      <c r="B45" s="349"/>
      <c r="C45" s="1697"/>
      <c r="D45" s="1697"/>
      <c r="E45" s="1697"/>
      <c r="F45" s="1697"/>
      <c r="G45" s="1697"/>
      <c r="H45" s="1697"/>
      <c r="I45" s="1697"/>
      <c r="J45" s="1697"/>
      <c r="K45" s="244"/>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s="103" customFormat="1" ht="9" customHeight="1">
      <c r="A46" s="291"/>
      <c r="B46" s="350"/>
      <c r="C46" s="121"/>
      <c r="D46" s="121"/>
      <c r="E46" s="121"/>
      <c r="F46" s="121"/>
      <c r="G46" s="121"/>
      <c r="H46" s="121"/>
      <c r="I46" s="12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row>
    <row r="47" spans="1:37" s="103" customFormat="1" ht="26.25" customHeight="1" thickBot="1">
      <c r="A47" s="291"/>
      <c r="B47" s="350"/>
      <c r="C47" s="121"/>
      <c r="D47" s="121"/>
      <c r="E47" s="121"/>
      <c r="F47" s="121"/>
      <c r="G47" s="122"/>
      <c r="H47" s="123"/>
      <c r="I47" s="123"/>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row>
    <row r="48" spans="1:37" s="103" customFormat="1" ht="37.5" customHeight="1">
      <c r="A48" s="291"/>
      <c r="B48" s="350"/>
      <c r="C48" s="124" t="s">
        <v>146</v>
      </c>
      <c r="D48" s="125"/>
      <c r="E48" s="125"/>
      <c r="F48" s="125"/>
      <c r="G48" s="121"/>
      <c r="H48" s="126" t="s">
        <v>13</v>
      </c>
      <c r="I48" s="121"/>
      <c r="J48" s="106"/>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row>
    <row r="49" spans="1:37" s="103" customFormat="1" ht="15.75" customHeight="1">
      <c r="A49" s="291"/>
      <c r="B49" s="350"/>
      <c r="C49" s="121"/>
      <c r="D49" s="121"/>
      <c r="E49" s="121"/>
      <c r="F49" s="121"/>
      <c r="G49" s="121"/>
      <c r="H49" s="121"/>
      <c r="I49" s="121"/>
      <c r="J49" s="106"/>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row>
    <row r="50" spans="1:37" s="103" customFormat="1" ht="20.25">
      <c r="A50" s="291"/>
      <c r="B50" s="350"/>
      <c r="C50" s="1698" t="s">
        <v>147</v>
      </c>
      <c r="D50" s="1699"/>
      <c r="E50" s="1700" t="str">
        <f>IF(Application!$D$29="","",Application!$D$29)</f>
        <v/>
      </c>
      <c r="F50" s="1701"/>
      <c r="G50" s="127"/>
      <c r="H50" s="127"/>
      <c r="I50" s="127"/>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row>
    <row r="51" spans="1:37" s="103" customFormat="1" ht="17.25" customHeight="1">
      <c r="A51" s="291"/>
      <c r="B51" s="350"/>
      <c r="C51" s="128"/>
      <c r="D51" s="128"/>
      <c r="E51" s="128"/>
      <c r="F51" s="128"/>
      <c r="G51" s="128"/>
      <c r="H51" s="128"/>
      <c r="I51" s="128"/>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row>
    <row r="52" spans="1:37" s="103" customFormat="1" ht="20.25">
      <c r="A52" s="291"/>
      <c r="B52" s="350"/>
      <c r="C52" s="129" t="s">
        <v>144</v>
      </c>
      <c r="E52" s="130"/>
      <c r="F52" s="239" t="s">
        <v>53</v>
      </c>
      <c r="G52" s="1693">
        <f>IF($C$54="Contractor 1",Application!$D$39,IF($C$54="Contractor 2",Application!$D$52,Application!$D$26))</f>
        <v>0</v>
      </c>
      <c r="H52" s="1693"/>
      <c r="I52" s="1693"/>
      <c r="J52" s="1693"/>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row>
    <row r="53" spans="1:37" s="103" customFormat="1" ht="20.25">
      <c r="A53" s="291"/>
      <c r="B53" s="350"/>
      <c r="C53" s="122"/>
      <c r="D53" s="122"/>
      <c r="E53" s="131"/>
      <c r="F53" s="132" t="s">
        <v>203</v>
      </c>
      <c r="G53" s="1693">
        <f>IF($C$54="Contractor 1",Application!$D$41,IF($C$54="Contractor 2",Application!$D$56,Application!$D$27))</f>
        <v>0</v>
      </c>
      <c r="H53" s="1693"/>
      <c r="I53" s="1693"/>
      <c r="J53" s="1693"/>
      <c r="L53" s="291"/>
      <c r="M53" s="291"/>
      <c r="N53" s="291" t="s">
        <v>149</v>
      </c>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row>
    <row r="54" spans="1:37" s="103" customFormat="1" ht="20.25">
      <c r="A54" s="291"/>
      <c r="B54" s="350"/>
      <c r="C54" s="1702" t="s">
        <v>598</v>
      </c>
      <c r="D54" s="1702"/>
      <c r="E54" s="131"/>
      <c r="F54" s="132" t="s">
        <v>196</v>
      </c>
      <c r="G54" s="1703">
        <v>0</v>
      </c>
      <c r="H54" s="1703"/>
      <c r="I54" s="1703"/>
      <c r="J54" s="1703"/>
      <c r="L54" s="1179" t="s">
        <v>1179</v>
      </c>
      <c r="M54" s="291"/>
      <c r="N54" s="291" t="s">
        <v>597</v>
      </c>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row>
    <row r="55" spans="1:37" s="103" customFormat="1" ht="20.25">
      <c r="A55" s="291"/>
      <c r="B55" s="350"/>
      <c r="C55" s="122"/>
      <c r="D55" s="131"/>
      <c r="E55" s="131"/>
      <c r="F55" s="132" t="s">
        <v>185</v>
      </c>
      <c r="G55" s="1693">
        <f>IF($C$54="Contractor 1",Application!$D$40,IF(C54="Contractor 2",Application!$D$54,Application!$D$28))</f>
        <v>0</v>
      </c>
      <c r="H55" s="1693"/>
      <c r="I55" s="1693"/>
      <c r="J55" s="1693"/>
      <c r="L55" s="291"/>
      <c r="M55" s="291"/>
      <c r="N55" s="291" t="s">
        <v>598</v>
      </c>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row>
    <row r="56" spans="1:37" s="103" customFormat="1" ht="20.25">
      <c r="A56" s="291"/>
      <c r="B56" s="350"/>
      <c r="C56" s="122"/>
      <c r="D56" s="131"/>
      <c r="E56" s="131"/>
      <c r="F56" s="132" t="s">
        <v>197</v>
      </c>
      <c r="G56" s="1693" t="str">
        <f>IF($C$54="Contractor 1",CONCATENATE(Application!$J$40,", ",Application!$M$40," ",Application!$O$40),IF($C$54="Contractor 2",CONCATENATE(Application!$E$54,", ",Application!$M$54," ",Application!$O$54),CONCATENATE(Application!$J$28,", ",Application!$M$28," ",Application!$O$28)))</f>
        <v xml:space="preserve">Do you want to apply for PSE Incentives?,  </v>
      </c>
      <c r="H56" s="1693"/>
      <c r="I56" s="1693"/>
      <c r="J56" s="1693"/>
      <c r="L56" s="291"/>
      <c r="M56" s="291"/>
      <c r="N56" s="291" t="s">
        <v>335</v>
      </c>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row>
    <row r="57" spans="1:37" s="103" customFormat="1" ht="17.25" customHeight="1">
      <c r="A57" s="291"/>
      <c r="B57" s="350"/>
      <c r="C57" s="247"/>
      <c r="D57" s="247"/>
      <c r="E57" s="247"/>
      <c r="F57" s="247"/>
      <c r="G57" s="1694" t="str">
        <f>'Change Log, Version ID'!F6</f>
        <v>For proposals submitted after August 1, 2019.  20190801a</v>
      </c>
      <c r="H57" s="1694"/>
      <c r="I57" s="1694"/>
      <c r="J57" s="1694"/>
      <c r="K57" s="247"/>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row>
    <row r="58" spans="1:37" s="291" customFormat="1" ht="17.25" customHeight="1">
      <c r="C58" s="357"/>
      <c r="D58" s="357"/>
      <c r="E58" s="357"/>
      <c r="F58" s="357"/>
      <c r="G58" s="357"/>
      <c r="H58" s="357"/>
      <c r="I58" s="357"/>
      <c r="J58" s="357"/>
      <c r="K58" s="357"/>
    </row>
    <row r="59" spans="1:37" s="291" customFormat="1" ht="12.75" customHeight="1">
      <c r="C59" s="358"/>
      <c r="D59" s="358"/>
      <c r="E59" s="358"/>
      <c r="F59" s="358"/>
      <c r="G59" s="358"/>
      <c r="H59" s="358"/>
      <c r="I59" s="358"/>
      <c r="J59" s="358"/>
      <c r="K59" s="358"/>
    </row>
    <row r="60" spans="1:37" s="291" customFormat="1" ht="18.75" customHeight="1">
      <c r="C60" s="358"/>
      <c r="D60" s="358"/>
      <c r="E60" s="358"/>
      <c r="F60" s="358"/>
      <c r="G60" s="358"/>
      <c r="H60" s="358"/>
      <c r="I60" s="358"/>
      <c r="J60" s="359"/>
      <c r="K60" s="358"/>
    </row>
    <row r="61" spans="1:37" s="195" customFormat="1" ht="19.5" customHeight="1">
      <c r="C61" s="221"/>
      <c r="D61" s="298"/>
      <c r="E61" s="299"/>
      <c r="F61" s="299"/>
      <c r="G61" s="299"/>
      <c r="H61" s="299"/>
      <c r="I61" s="221"/>
      <c r="J61" s="221"/>
      <c r="K61" s="221"/>
      <c r="L61" s="221"/>
    </row>
    <row r="62" spans="1:37" s="195" customFormat="1" ht="19.5" customHeight="1">
      <c r="C62" s="221"/>
      <c r="D62" s="298"/>
      <c r="E62" s="299"/>
      <c r="F62" s="299"/>
      <c r="G62" s="299"/>
      <c r="H62" s="299"/>
      <c r="I62" s="221"/>
      <c r="J62" s="221"/>
      <c r="K62" s="221"/>
      <c r="L62" s="221"/>
    </row>
    <row r="63" spans="1:37" s="195" customFormat="1" ht="18" customHeight="1">
      <c r="J63" s="221"/>
      <c r="K63" s="221"/>
      <c r="L63" s="221"/>
    </row>
    <row r="64" spans="1:37" s="195" customFormat="1" ht="18.75" customHeight="1">
      <c r="J64" s="221"/>
      <c r="K64" s="221"/>
      <c r="L64" s="221"/>
    </row>
    <row r="65" spans="3:12" s="195" customFormat="1" ht="18.75" customHeight="1">
      <c r="J65" s="221"/>
      <c r="K65" s="221"/>
      <c r="L65" s="221"/>
    </row>
    <row r="66" spans="3:12" s="195" customFormat="1" ht="18.75" customHeight="1">
      <c r="C66" s="291"/>
      <c r="D66" s="298"/>
      <c r="E66" s="299"/>
      <c r="F66" s="299"/>
      <c r="G66" s="299"/>
      <c r="H66" s="299"/>
      <c r="I66" s="221"/>
      <c r="J66" s="221"/>
      <c r="K66" s="221"/>
      <c r="L66" s="221"/>
    </row>
    <row r="67" spans="3:12" s="195" customFormat="1" ht="22.9" customHeight="1">
      <c r="C67" s="291"/>
      <c r="D67" s="300"/>
      <c r="E67" s="300"/>
      <c r="F67" s="301"/>
      <c r="G67" s="302"/>
      <c r="H67" s="301"/>
      <c r="I67" s="301"/>
      <c r="J67" s="303"/>
      <c r="K67" s="231"/>
      <c r="L67" s="231"/>
    </row>
    <row r="68" spans="3:12" s="195" customFormat="1" ht="100.15" customHeight="1">
      <c r="C68" s="291"/>
    </row>
    <row r="69" spans="3:12" s="195" customFormat="1" ht="100.15" customHeight="1">
      <c r="C69" s="291"/>
    </row>
    <row r="70" spans="3:12" s="195" customFormat="1" ht="100.15" customHeight="1">
      <c r="C70" s="291"/>
    </row>
    <row r="71" spans="3:12" s="195" customFormat="1" ht="100.15" customHeight="1"/>
    <row r="72" spans="3:12" s="195" customFormat="1" ht="100.15" customHeight="1"/>
    <row r="73" spans="3:12" s="195" customFormat="1" ht="100.15" customHeight="1"/>
    <row r="74" spans="3:12" s="195" customFormat="1" ht="100.15" customHeight="1"/>
    <row r="75" spans="3:12" s="195" customFormat="1" ht="100.15" customHeight="1"/>
    <row r="76" spans="3:12" s="195" customFormat="1" ht="100.15" customHeight="1"/>
    <row r="77" spans="3:12" s="195" customFormat="1" ht="100.15" customHeight="1"/>
    <row r="78" spans="3:12" s="195" customFormat="1" ht="100.15" customHeight="1"/>
    <row r="79" spans="3:12" s="195" customFormat="1" ht="100.15" customHeight="1"/>
    <row r="80" spans="3:12" s="195" customFormat="1" ht="100.15" customHeight="1"/>
    <row r="81" spans="1:37" s="195" customFormat="1" ht="100.15" customHeight="1"/>
    <row r="82" spans="1:37" s="195" customFormat="1" ht="100.15" customHeight="1"/>
    <row r="83" spans="1:37" s="195" customFormat="1" ht="100.15" customHeight="1"/>
    <row r="84" spans="1:37" s="195" customFormat="1" ht="100.15" customHeight="1"/>
    <row r="85" spans="1:37" s="195" customFormat="1" ht="100.15" customHeight="1"/>
    <row r="86" spans="1:37" s="195" customFormat="1" ht="100.15" customHeight="1"/>
    <row r="87" spans="1:37" s="195" customFormat="1" ht="100.15" customHeight="1"/>
    <row r="88" spans="1:37" s="195" customFormat="1" ht="100.15" customHeight="1"/>
    <row r="89" spans="1:37" s="195" customFormat="1" ht="100.15" customHeight="1"/>
    <row r="90" spans="1:37" s="195" customFormat="1" ht="100.15" customHeight="1"/>
    <row r="91" spans="1:37" s="195" customFormat="1" ht="100.15" customHeight="1"/>
    <row r="92" spans="1:37" s="195" customFormat="1" ht="100.15" customHeight="1"/>
    <row r="93" spans="1:37" s="195" customFormat="1" ht="100.15" customHeight="1"/>
    <row r="94" spans="1:37" s="195" customFormat="1" ht="100.15" customHeight="1"/>
    <row r="95" spans="1:37" s="95" customFormat="1" ht="100.15" customHeight="1">
      <c r="A95" s="195"/>
      <c r="B95" s="348"/>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row>
    <row r="96" spans="1:37" s="95" customFormat="1" ht="100.15" customHeight="1">
      <c r="A96" s="195"/>
      <c r="B96" s="348"/>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row>
    <row r="97" spans="1:37" s="95" customFormat="1" ht="100.15" customHeight="1">
      <c r="A97" s="195"/>
      <c r="B97" s="348"/>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row>
    <row r="98" spans="1:37" s="95" customFormat="1" ht="100.15" customHeight="1">
      <c r="A98" s="195"/>
      <c r="B98" s="348"/>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row>
    <row r="99" spans="1:37" s="95" customFormat="1" ht="100.15" customHeight="1">
      <c r="A99" s="195"/>
      <c r="B99" s="348"/>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row>
    <row r="100" spans="1:37" s="95" customFormat="1" ht="100.15" customHeight="1">
      <c r="A100" s="195"/>
      <c r="B100" s="348"/>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row>
    <row r="101" spans="1:37" s="95" customFormat="1" ht="100.15" customHeight="1">
      <c r="A101" s="195"/>
      <c r="B101" s="348"/>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row>
    <row r="102" spans="1:37" s="95" customFormat="1" ht="100.15" customHeight="1">
      <c r="A102" s="195"/>
      <c r="B102" s="348"/>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row>
    <row r="103" spans="1:37" s="95" customFormat="1" ht="100.15" customHeight="1">
      <c r="A103" s="195"/>
      <c r="B103" s="348"/>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row>
    <row r="104" spans="1:37" s="95" customFormat="1" ht="100.15" customHeight="1">
      <c r="A104" s="195"/>
      <c r="B104" s="348"/>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row>
    <row r="105" spans="1:37" s="95" customFormat="1" ht="100.15" customHeight="1">
      <c r="A105" s="195"/>
      <c r="B105" s="348"/>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row>
    <row r="106" spans="1:37" s="95" customFormat="1" ht="100.15" customHeight="1">
      <c r="A106" s="195"/>
      <c r="B106" s="348"/>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row>
    <row r="107" spans="1:37" s="95" customFormat="1" ht="100.15" customHeight="1">
      <c r="A107" s="195"/>
      <c r="B107" s="348"/>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row>
    <row r="108" spans="1:37" s="95" customFormat="1" ht="100.15" customHeight="1">
      <c r="A108" s="195"/>
      <c r="B108" s="348"/>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row>
    <row r="109" spans="1:37" s="95" customFormat="1" ht="100.15" customHeight="1">
      <c r="A109" s="195"/>
      <c r="B109" s="348"/>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row>
    <row r="110" spans="1:37" s="95" customFormat="1" ht="100.15" customHeight="1">
      <c r="A110" s="195"/>
      <c r="B110" s="348"/>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row>
    <row r="111" spans="1:37" s="95" customFormat="1" ht="100.15" customHeight="1">
      <c r="A111" s="195"/>
      <c r="B111" s="348"/>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row>
    <row r="112" spans="1:37" s="95" customFormat="1" ht="100.15" customHeight="1">
      <c r="A112" s="195"/>
      <c r="B112" s="348"/>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row>
    <row r="113" spans="1:37" s="95" customFormat="1" ht="100.15" customHeight="1">
      <c r="A113" s="195"/>
      <c r="B113" s="348"/>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row>
    <row r="114" spans="1:37" s="95" customFormat="1" ht="100.15" customHeight="1">
      <c r="A114" s="195"/>
      <c r="B114" s="348"/>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row>
    <row r="115" spans="1:37" s="95" customFormat="1" ht="100.15" customHeight="1">
      <c r="A115" s="195"/>
      <c r="B115" s="348"/>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row>
    <row r="116" spans="1:37" s="95" customFormat="1" ht="100.15" customHeight="1">
      <c r="A116" s="195"/>
      <c r="B116" s="348"/>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row>
    <row r="117" spans="1:37" s="95" customFormat="1" ht="100.15" customHeight="1">
      <c r="A117" s="195"/>
      <c r="B117" s="348"/>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row>
    <row r="118" spans="1:37" s="95" customFormat="1" ht="100.15" customHeight="1">
      <c r="A118" s="195"/>
      <c r="B118" s="348"/>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row>
    <row r="119" spans="1:37" s="95" customFormat="1" ht="100.15" customHeight="1">
      <c r="A119" s="195"/>
      <c r="B119" s="348"/>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row>
    <row r="120" spans="1:37" s="95" customFormat="1" ht="100.15" customHeight="1">
      <c r="A120" s="195"/>
      <c r="B120" s="348"/>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row>
    <row r="121" spans="1:37" s="95" customFormat="1" ht="100.15" customHeight="1">
      <c r="A121" s="195"/>
      <c r="B121" s="348"/>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row>
    <row r="122" spans="1:37" s="95" customFormat="1" ht="100.15" customHeight="1">
      <c r="A122" s="195"/>
      <c r="B122" s="348"/>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row>
    <row r="123" spans="1:37" s="95" customFormat="1" ht="100.15" customHeight="1">
      <c r="A123" s="195"/>
      <c r="B123" s="348"/>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row>
    <row r="124" spans="1:37" s="95" customFormat="1" ht="100.15" customHeight="1">
      <c r="A124" s="195"/>
      <c r="B124" s="348"/>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row>
    <row r="125" spans="1:37" s="95" customFormat="1" ht="100.15" customHeight="1">
      <c r="A125" s="195"/>
      <c r="B125" s="348"/>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row>
    <row r="126" spans="1:37" s="95" customFormat="1" ht="100.15" customHeight="1">
      <c r="A126" s="195"/>
      <c r="B126" s="348"/>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row>
    <row r="127" spans="1:37" s="95" customFormat="1" ht="100.15" customHeight="1">
      <c r="A127" s="195"/>
      <c r="B127" s="348"/>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row>
    <row r="128" spans="1:37" s="95" customFormat="1" ht="100.15" customHeight="1">
      <c r="A128" s="195"/>
      <c r="B128" s="348"/>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row>
    <row r="129" spans="1:37" s="95" customFormat="1" ht="100.15" customHeight="1">
      <c r="A129" s="195"/>
      <c r="B129" s="348"/>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row>
    <row r="130" spans="1:37" s="95" customFormat="1" ht="100.15" customHeight="1">
      <c r="A130" s="195"/>
      <c r="B130" s="348"/>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row>
    <row r="131" spans="1:37" s="95" customFormat="1" ht="100.15" customHeight="1">
      <c r="A131" s="195"/>
      <c r="B131" s="348"/>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row>
    <row r="132" spans="1:37" s="95" customFormat="1" ht="100.15" customHeight="1">
      <c r="A132" s="195"/>
      <c r="B132" s="348"/>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row>
    <row r="133" spans="1:37" s="95" customFormat="1" ht="100.15" customHeight="1">
      <c r="A133" s="195"/>
      <c r="B133" s="348"/>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row>
    <row r="134" spans="1:37" s="95" customFormat="1" ht="100.15" customHeight="1">
      <c r="A134" s="195"/>
      <c r="B134" s="348"/>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row>
    <row r="135" spans="1:37" s="95" customFormat="1" ht="100.15" customHeight="1">
      <c r="A135" s="195"/>
      <c r="B135" s="348"/>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row>
    <row r="136" spans="1:37" s="95" customFormat="1" ht="100.15" customHeight="1">
      <c r="A136" s="195"/>
      <c r="B136" s="348"/>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row>
    <row r="137" spans="1:37" s="95" customFormat="1" ht="100.15" customHeight="1">
      <c r="A137" s="195"/>
      <c r="B137" s="348"/>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row>
    <row r="138" spans="1:37" s="95" customFormat="1" ht="100.15" customHeight="1">
      <c r="A138" s="195"/>
      <c r="B138" s="348"/>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row>
    <row r="139" spans="1:37" s="95" customFormat="1" ht="100.15" customHeight="1">
      <c r="A139" s="195"/>
      <c r="B139" s="348"/>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row>
    <row r="140" spans="1:37" s="95" customFormat="1" ht="100.15" customHeight="1">
      <c r="A140" s="195"/>
      <c r="B140" s="348"/>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row>
    <row r="141" spans="1:37" s="95" customFormat="1" ht="100.15" customHeight="1">
      <c r="A141" s="195"/>
      <c r="B141" s="348"/>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row>
    <row r="142" spans="1:37" s="95" customFormat="1" ht="100.15" customHeight="1">
      <c r="A142" s="195"/>
      <c r="B142" s="348"/>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row>
    <row r="143" spans="1:37" s="95" customFormat="1" ht="100.15" customHeight="1">
      <c r="A143" s="195"/>
      <c r="B143" s="348"/>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row>
    <row r="144" spans="1:37" s="95" customFormat="1" ht="100.15" customHeight="1">
      <c r="A144" s="195"/>
      <c r="B144" s="348"/>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row>
    <row r="145" spans="1:37" s="95" customFormat="1" ht="100.15" customHeight="1">
      <c r="A145" s="195"/>
      <c r="B145" s="348"/>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row>
    <row r="146" spans="1:37" s="95" customFormat="1" ht="100.15" customHeight="1">
      <c r="A146" s="195"/>
      <c r="B146" s="348"/>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row>
    <row r="147" spans="1:37" s="95" customFormat="1" ht="100.15" customHeight="1">
      <c r="A147" s="195"/>
      <c r="B147" s="348"/>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row>
    <row r="148" spans="1:37" s="95" customFormat="1" ht="100.15" customHeight="1">
      <c r="A148" s="195"/>
      <c r="B148" s="348"/>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row>
    <row r="149" spans="1:37" s="95" customFormat="1" ht="100.15" customHeight="1">
      <c r="A149" s="195"/>
      <c r="B149" s="348"/>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row>
    <row r="150" spans="1:37" s="95" customFormat="1" ht="100.15" customHeight="1">
      <c r="A150" s="195"/>
      <c r="B150" s="348"/>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row>
    <row r="151" spans="1:37" s="95" customFormat="1" ht="100.15" customHeight="1">
      <c r="A151" s="195"/>
      <c r="B151" s="348"/>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row>
    <row r="152" spans="1:37" s="95" customFormat="1" ht="100.15" customHeight="1">
      <c r="A152" s="195"/>
      <c r="B152" s="348"/>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row>
    <row r="153" spans="1:37" s="95" customFormat="1" ht="100.15" customHeight="1">
      <c r="A153" s="195"/>
      <c r="B153" s="348"/>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row>
    <row r="154" spans="1:37" s="95" customFormat="1" ht="100.15" customHeight="1">
      <c r="A154" s="195"/>
      <c r="B154" s="348"/>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row>
    <row r="155" spans="1:37" s="95" customFormat="1" ht="100.15" customHeight="1">
      <c r="A155" s="195"/>
      <c r="B155" s="348"/>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row>
    <row r="156" spans="1:37" s="95" customFormat="1" ht="100.15" customHeight="1">
      <c r="A156" s="195"/>
      <c r="B156" s="348"/>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row>
    <row r="157" spans="1:37" s="95" customFormat="1" ht="100.15" customHeight="1">
      <c r="A157" s="195"/>
      <c r="B157" s="348"/>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row>
    <row r="158" spans="1:37" s="95" customFormat="1" ht="100.15" customHeight="1">
      <c r="A158" s="195"/>
      <c r="B158" s="348"/>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row>
    <row r="159" spans="1:37" s="95" customFormat="1" ht="100.15" customHeight="1">
      <c r="A159" s="195"/>
      <c r="B159" s="348"/>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row>
    <row r="160" spans="1:37" s="95" customFormat="1" ht="100.15" customHeight="1">
      <c r="A160" s="195"/>
      <c r="B160" s="348"/>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row>
    <row r="161" spans="1:37" s="95" customFormat="1" ht="100.15" customHeight="1">
      <c r="A161" s="195"/>
      <c r="B161" s="348"/>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row>
    <row r="162" spans="1:37" s="95" customFormat="1" ht="100.15" customHeight="1">
      <c r="A162" s="195"/>
      <c r="B162" s="348"/>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row>
    <row r="163" spans="1:37" s="95" customFormat="1" ht="100.15" customHeight="1">
      <c r="A163" s="195"/>
      <c r="B163" s="348"/>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row>
    <row r="164" spans="1:37" s="95" customFormat="1" ht="100.15" customHeight="1">
      <c r="A164" s="195"/>
      <c r="B164" s="348"/>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row>
    <row r="165" spans="1:37" s="95" customFormat="1" ht="100.15" customHeight="1">
      <c r="A165" s="195"/>
      <c r="B165" s="348"/>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row>
    <row r="166" spans="1:37" s="95" customFormat="1" ht="100.15" customHeight="1">
      <c r="A166" s="195"/>
      <c r="B166" s="348"/>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row>
    <row r="167" spans="1:37" s="95" customFormat="1" ht="100.15" customHeight="1">
      <c r="A167" s="195"/>
      <c r="B167" s="348"/>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row>
    <row r="168" spans="1:37" s="95" customFormat="1" ht="100.15" customHeight="1">
      <c r="A168" s="195"/>
      <c r="B168" s="348"/>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row>
    <row r="169" spans="1:37" s="95" customFormat="1" ht="100.15" customHeight="1">
      <c r="A169" s="195"/>
      <c r="B169" s="348"/>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7" s="95" customFormat="1" ht="100.15" customHeight="1">
      <c r="A170" s="195"/>
      <c r="B170" s="348"/>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7" s="95" customFormat="1" ht="100.15" customHeight="1">
      <c r="A171" s="195"/>
      <c r="B171" s="348"/>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7" s="95" customFormat="1" ht="100.15" customHeight="1">
      <c r="A172" s="195"/>
      <c r="B172" s="348"/>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7" s="95" customFormat="1" ht="100.15" customHeight="1">
      <c r="A173" s="195"/>
      <c r="B173" s="348"/>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7" s="95" customFormat="1" ht="100.15" customHeight="1">
      <c r="A174" s="195"/>
      <c r="B174" s="348"/>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7" s="95" customFormat="1" ht="100.15" customHeight="1">
      <c r="A175" s="195"/>
      <c r="B175" s="348"/>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7" s="95" customFormat="1" ht="100.15" customHeight="1">
      <c r="A176" s="195"/>
      <c r="B176" s="348"/>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1:37" s="95" customFormat="1" ht="100.15" customHeight="1">
      <c r="A177" s="195"/>
      <c r="B177" s="348"/>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1:37" s="95" customFormat="1" ht="100.15" customHeight="1">
      <c r="A178" s="195"/>
      <c r="B178" s="348"/>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1:37" s="95" customFormat="1" ht="100.15" customHeight="1">
      <c r="A179" s="195"/>
      <c r="B179" s="348"/>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1:37" s="95" customFormat="1" ht="100.15" customHeight="1">
      <c r="A180" s="195"/>
      <c r="B180" s="348"/>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1:37" s="95" customFormat="1" ht="100.15" customHeight="1">
      <c r="A181" s="195"/>
      <c r="B181" s="348"/>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1:37" s="95" customFormat="1" ht="100.15" customHeight="1">
      <c r="A182" s="195"/>
      <c r="B182" s="348"/>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row>
    <row r="183" spans="1:37" s="95" customFormat="1" ht="100.15" customHeight="1">
      <c r="A183" s="195"/>
      <c r="B183" s="348"/>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row>
    <row r="184" spans="1:37" s="95" customFormat="1" ht="100.15" customHeight="1">
      <c r="A184" s="195"/>
      <c r="B184" s="348"/>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row>
    <row r="185" spans="1:37" s="95" customFormat="1" ht="100.15" customHeight="1">
      <c r="A185" s="195"/>
      <c r="B185" s="348"/>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row>
    <row r="186" spans="1:37" s="95" customFormat="1" ht="100.15" customHeight="1">
      <c r="A186" s="195"/>
      <c r="B186" s="348"/>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row>
    <row r="187" spans="1:37" s="95" customFormat="1" ht="100.15" customHeight="1">
      <c r="A187" s="195"/>
      <c r="B187" s="348"/>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row>
    <row r="188" spans="1:37" s="95" customFormat="1" ht="100.15" customHeight="1">
      <c r="A188" s="195"/>
      <c r="B188" s="348"/>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row>
    <row r="189" spans="1:37" s="95" customFormat="1" ht="100.15" customHeight="1">
      <c r="A189" s="195"/>
      <c r="B189" s="348"/>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row>
    <row r="190" spans="1:37" s="95" customFormat="1" ht="100.15" customHeight="1">
      <c r="A190" s="195"/>
      <c r="B190" s="348"/>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row>
    <row r="191" spans="1:37" s="95" customFormat="1" ht="100.15" customHeight="1">
      <c r="A191" s="195"/>
      <c r="B191" s="348"/>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row>
    <row r="192" spans="1:37" s="95" customFormat="1" ht="100.15" customHeight="1">
      <c r="A192" s="195"/>
      <c r="B192" s="348"/>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95"/>
      <c r="AI192" s="195"/>
      <c r="AJ192" s="195"/>
      <c r="AK192" s="195"/>
    </row>
    <row r="193" spans="1:37" s="95" customFormat="1" ht="100.15" customHeight="1">
      <c r="A193" s="195"/>
      <c r="B193" s="348"/>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95"/>
      <c r="AI193" s="195"/>
      <c r="AJ193" s="195"/>
      <c r="AK193" s="195"/>
    </row>
    <row r="194" spans="1:37" s="95" customFormat="1" ht="100.15" customHeight="1">
      <c r="A194" s="195"/>
      <c r="B194" s="348"/>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row>
    <row r="195" spans="1:37" s="95" customFormat="1" ht="100.15" customHeight="1">
      <c r="A195" s="195"/>
      <c r="B195" s="348"/>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row>
    <row r="196" spans="1:37" s="95" customFormat="1" ht="100.15" customHeight="1">
      <c r="A196" s="195"/>
      <c r="B196" s="348"/>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row>
    <row r="197" spans="1:37" s="95" customFormat="1" ht="100.15" customHeight="1">
      <c r="A197" s="195"/>
      <c r="B197" s="348"/>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row>
    <row r="198" spans="1:37" s="95" customFormat="1" ht="100.15" customHeight="1">
      <c r="A198" s="195"/>
      <c r="B198" s="348"/>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row>
    <row r="199" spans="1:37" s="95" customFormat="1" ht="100.15" customHeight="1">
      <c r="A199" s="195"/>
      <c r="B199" s="348"/>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row>
    <row r="200" spans="1:37" s="95" customFormat="1" ht="100.15" customHeight="1">
      <c r="A200" s="195"/>
      <c r="B200" s="348"/>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row>
    <row r="201" spans="1:37" s="95" customFormat="1" ht="100.15" customHeight="1">
      <c r="A201" s="195"/>
      <c r="B201" s="348"/>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row>
    <row r="202" spans="1:37" s="95" customFormat="1" ht="100.15" customHeight="1">
      <c r="A202" s="195"/>
      <c r="B202" s="348"/>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row>
    <row r="203" spans="1:37" s="95" customFormat="1" ht="100.15" customHeight="1">
      <c r="A203" s="195"/>
      <c r="B203" s="348"/>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row>
    <row r="204" spans="1:37" s="95" customFormat="1" ht="100.15" customHeight="1">
      <c r="A204" s="195"/>
      <c r="B204" s="348"/>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row>
    <row r="205" spans="1:37" s="95" customFormat="1" ht="100.15" customHeight="1">
      <c r="A205" s="195"/>
      <c r="B205" s="348"/>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row>
    <row r="206" spans="1:37" s="95" customFormat="1" ht="100.15" customHeight="1">
      <c r="A206" s="195"/>
      <c r="B206" s="348"/>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row>
    <row r="207" spans="1:37" s="95" customFormat="1" ht="100.15" customHeight="1">
      <c r="A207" s="195"/>
      <c r="B207" s="348"/>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row>
    <row r="208" spans="1:37" s="95" customFormat="1" ht="100.15" customHeight="1">
      <c r="A208" s="195"/>
      <c r="B208" s="348"/>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row>
    <row r="209" spans="1:37" s="95" customFormat="1" ht="100.15" customHeight="1">
      <c r="A209" s="195"/>
      <c r="B209" s="348"/>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row>
    <row r="210" spans="1:37" s="95" customFormat="1" ht="100.15" customHeight="1">
      <c r="A210" s="195"/>
      <c r="B210" s="348"/>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row>
    <row r="211" spans="1:37" s="95" customFormat="1" ht="100.15" customHeight="1">
      <c r="A211" s="195"/>
      <c r="B211" s="348"/>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row>
    <row r="212" spans="1:37" s="95" customFormat="1" ht="100.15" customHeight="1">
      <c r="A212" s="195"/>
      <c r="B212" s="348"/>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row>
    <row r="213" spans="1:37" s="95" customFormat="1" ht="100.15" customHeight="1">
      <c r="A213" s="195"/>
      <c r="B213" s="348"/>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row>
    <row r="214" spans="1:37" s="95" customFormat="1" ht="100.15" customHeight="1">
      <c r="A214" s="195"/>
      <c r="B214" s="348"/>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row>
    <row r="215" spans="1:37" s="95" customFormat="1" ht="100.15" customHeight="1">
      <c r="A215" s="195"/>
      <c r="B215" s="348"/>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row>
    <row r="216" spans="1:37" s="95" customFormat="1" ht="100.15" customHeight="1">
      <c r="A216" s="195"/>
      <c r="B216" s="348"/>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row>
    <row r="217" spans="1:37" s="95" customFormat="1" ht="100.15" customHeight="1">
      <c r="A217" s="195"/>
      <c r="B217" s="348"/>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195"/>
    </row>
    <row r="218" spans="1:37" s="95" customFormat="1" ht="100.15" customHeight="1">
      <c r="A218" s="195"/>
      <c r="B218" s="348"/>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195"/>
    </row>
    <row r="219" spans="1:37" s="95" customFormat="1" ht="100.15" customHeight="1">
      <c r="A219" s="195"/>
      <c r="B219" s="348"/>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row>
    <row r="220" spans="1:37" s="95" customFormat="1" ht="100.15" customHeight="1">
      <c r="A220" s="195"/>
      <c r="B220" s="348"/>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row>
    <row r="221" spans="1:37" s="95" customFormat="1" ht="100.15" customHeight="1">
      <c r="A221" s="195"/>
      <c r="B221" s="348"/>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row>
    <row r="222" spans="1:37" s="95" customFormat="1" ht="100.15" customHeight="1">
      <c r="A222" s="195"/>
      <c r="B222" s="348"/>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row>
    <row r="223" spans="1:37" s="95" customFormat="1" ht="100.15" customHeight="1">
      <c r="A223" s="195"/>
      <c r="B223" s="348"/>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row>
    <row r="224" spans="1:37" s="95" customFormat="1" ht="100.15" customHeight="1">
      <c r="A224" s="195"/>
      <c r="B224" s="348"/>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row>
    <row r="225" spans="1:37" s="95" customFormat="1" ht="100.15" customHeight="1">
      <c r="A225" s="195"/>
      <c r="B225" s="348"/>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row>
    <row r="226" spans="1:37" s="95" customFormat="1" ht="100.15" customHeight="1">
      <c r="A226" s="195"/>
      <c r="B226" s="348"/>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row>
    <row r="227" spans="1:37" s="95" customFormat="1" ht="100.15" customHeight="1">
      <c r="A227" s="195"/>
      <c r="B227" s="348"/>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row>
    <row r="228" spans="1:37" s="95" customFormat="1" ht="100.15" customHeight="1">
      <c r="A228" s="195"/>
      <c r="B228" s="348"/>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row>
    <row r="229" spans="1:37" s="95" customFormat="1" ht="100.15" customHeight="1">
      <c r="A229" s="195"/>
      <c r="B229" s="348"/>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row>
    <row r="230" spans="1:37" s="95" customFormat="1" ht="100.15" customHeight="1">
      <c r="A230" s="195"/>
      <c r="B230" s="348"/>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row>
    <row r="231" spans="1:37" s="95" customFormat="1" ht="100.15" customHeight="1">
      <c r="A231" s="195"/>
      <c r="B231" s="348"/>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c r="AG231" s="195"/>
      <c r="AH231" s="195"/>
      <c r="AI231" s="195"/>
      <c r="AJ231" s="195"/>
      <c r="AK231" s="195"/>
    </row>
    <row r="232" spans="1:37" s="95" customFormat="1" ht="100.15" customHeight="1">
      <c r="A232" s="195"/>
      <c r="B232" s="348"/>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c r="AG232" s="195"/>
      <c r="AH232" s="195"/>
      <c r="AI232" s="195"/>
      <c r="AJ232" s="195"/>
      <c r="AK232" s="195"/>
    </row>
    <row r="233" spans="1:37" s="95" customFormat="1" ht="100.15" customHeight="1">
      <c r="A233" s="195"/>
      <c r="B233" s="348"/>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row>
    <row r="234" spans="1:37" s="95" customFormat="1" ht="100.15" customHeight="1">
      <c r="A234" s="195"/>
      <c r="B234" s="348"/>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5"/>
    </row>
    <row r="235" spans="1:37" s="95" customFormat="1" ht="100.15" customHeight="1">
      <c r="A235" s="195"/>
      <c r="B235" s="348"/>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row>
    <row r="236" spans="1:37" s="95" customFormat="1" ht="100.15" customHeight="1">
      <c r="A236" s="195"/>
      <c r="B236" s="348"/>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row>
    <row r="237" spans="1:37" s="95" customFormat="1" ht="100.15" customHeight="1">
      <c r="A237" s="195"/>
      <c r="B237" s="348"/>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row>
    <row r="238" spans="1:37" s="95" customFormat="1" ht="100.15" customHeight="1">
      <c r="A238" s="195"/>
      <c r="B238" s="348"/>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row>
    <row r="239" spans="1:37" s="95" customFormat="1" ht="100.15" customHeight="1">
      <c r="A239" s="195"/>
      <c r="B239" s="348"/>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row>
    <row r="240" spans="1:37" s="95" customFormat="1" ht="100.15" customHeight="1">
      <c r="A240" s="195"/>
      <c r="B240" s="348"/>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row>
    <row r="241" spans="1:37" s="95" customFormat="1" ht="100.15" customHeight="1">
      <c r="A241" s="195"/>
      <c r="B241" s="348"/>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row>
    <row r="242" spans="1:37" s="95" customFormat="1" ht="100.15" customHeight="1">
      <c r="A242" s="195"/>
      <c r="B242" s="348"/>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row>
    <row r="243" spans="1:37" s="95" customFormat="1" ht="100.15" customHeight="1">
      <c r="A243" s="195"/>
      <c r="B243" s="348"/>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row>
    <row r="244" spans="1:37" s="95" customFormat="1" ht="100.15" customHeight="1">
      <c r="A244" s="195"/>
      <c r="B244" s="348"/>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row>
    <row r="245" spans="1:37" s="95" customFormat="1" ht="100.15" customHeight="1">
      <c r="A245" s="195"/>
      <c r="B245" s="348"/>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row>
    <row r="246" spans="1:37" s="95" customFormat="1" ht="100.15" customHeight="1">
      <c r="A246" s="195"/>
      <c r="B246" s="348"/>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row>
    <row r="247" spans="1:37" s="95" customFormat="1" ht="100.15" customHeight="1">
      <c r="A247" s="195"/>
      <c r="B247" s="348"/>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row>
    <row r="248" spans="1:37" s="95" customFormat="1" ht="100.15" customHeight="1">
      <c r="A248" s="195"/>
      <c r="B248" s="348"/>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row>
    <row r="249" spans="1:37" s="95" customFormat="1" ht="100.15" customHeight="1">
      <c r="A249" s="195"/>
      <c r="B249" s="348"/>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row>
    <row r="250" spans="1:37" s="95" customFormat="1" ht="100.15" customHeight="1">
      <c r="A250" s="195"/>
      <c r="B250" s="348"/>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c r="AG250" s="195"/>
      <c r="AH250" s="195"/>
      <c r="AI250" s="195"/>
      <c r="AJ250" s="195"/>
      <c r="AK250" s="195"/>
    </row>
    <row r="251" spans="1:37" s="95" customFormat="1" ht="100.15" customHeight="1">
      <c r="A251" s="195"/>
      <c r="B251" s="348"/>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c r="AG251" s="195"/>
      <c r="AH251" s="195"/>
      <c r="AI251" s="195"/>
      <c r="AJ251" s="195"/>
      <c r="AK251" s="195"/>
    </row>
    <row r="252" spans="1:37" s="95" customFormat="1" ht="100.15" customHeight="1">
      <c r="A252" s="195"/>
      <c r="B252" s="348"/>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row>
    <row r="253" spans="1:37" s="95" customFormat="1" ht="100.15" customHeight="1">
      <c r="A253" s="195"/>
      <c r="B253" s="348"/>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c r="AG253" s="195"/>
      <c r="AH253" s="195"/>
      <c r="AI253" s="195"/>
      <c r="AJ253" s="195"/>
      <c r="AK253" s="195"/>
    </row>
    <row r="254" spans="1:37" s="95" customFormat="1" ht="100.15" customHeight="1">
      <c r="A254" s="195"/>
      <c r="B254" s="348"/>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195"/>
      <c r="AK254" s="195"/>
    </row>
    <row r="255" spans="1:37" s="95" customFormat="1" ht="100.15" customHeight="1">
      <c r="A255" s="195"/>
      <c r="B255" s="348"/>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row>
    <row r="256" spans="1:37" s="95" customFormat="1" ht="100.15" customHeight="1">
      <c r="A256" s="195"/>
      <c r="B256" s="348"/>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row>
    <row r="257" spans="1:37" s="95" customFormat="1" ht="100.15" customHeight="1">
      <c r="A257" s="195"/>
      <c r="B257" s="348"/>
      <c r="L257" s="195"/>
      <c r="M257" s="195"/>
      <c r="N257" s="195"/>
      <c r="O257" s="195"/>
      <c r="P257" s="195"/>
      <c r="Q257" s="195"/>
      <c r="R257" s="195"/>
      <c r="S257" s="195"/>
      <c r="T257" s="195"/>
      <c r="U257" s="195"/>
      <c r="V257" s="195"/>
      <c r="W257" s="195"/>
      <c r="X257" s="195"/>
      <c r="Y257" s="195"/>
      <c r="Z257" s="195"/>
      <c r="AA257" s="195"/>
      <c r="AB257" s="195"/>
      <c r="AC257" s="195"/>
      <c r="AD257" s="195"/>
      <c r="AE257" s="195"/>
      <c r="AF257" s="195"/>
      <c r="AG257" s="195"/>
      <c r="AH257" s="195"/>
      <c r="AI257" s="195"/>
      <c r="AJ257" s="195"/>
      <c r="AK257" s="195"/>
    </row>
    <row r="258" spans="1:37" s="95" customFormat="1" ht="100.15" customHeight="1">
      <c r="A258" s="195"/>
      <c r="B258" s="348"/>
      <c r="L258" s="195"/>
      <c r="M258" s="195"/>
      <c r="N258" s="195"/>
      <c r="O258" s="195"/>
      <c r="P258" s="195"/>
      <c r="Q258" s="195"/>
      <c r="R258" s="195"/>
      <c r="S258" s="195"/>
      <c r="T258" s="195"/>
      <c r="U258" s="195"/>
      <c r="V258" s="195"/>
      <c r="W258" s="195"/>
      <c r="X258" s="195"/>
      <c r="Y258" s="195"/>
      <c r="Z258" s="195"/>
      <c r="AA258" s="195"/>
      <c r="AB258" s="195"/>
      <c r="AC258" s="195"/>
      <c r="AD258" s="195"/>
      <c r="AE258" s="195"/>
      <c r="AF258" s="195"/>
      <c r="AG258" s="195"/>
      <c r="AH258" s="195"/>
      <c r="AI258" s="195"/>
      <c r="AJ258" s="195"/>
      <c r="AK258" s="195"/>
    </row>
    <row r="259" spans="1:37" s="95" customFormat="1" ht="100.15" customHeight="1">
      <c r="A259" s="195"/>
      <c r="B259" s="348"/>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195"/>
    </row>
    <row r="260" spans="1:37" s="95" customFormat="1" ht="100.15" customHeight="1">
      <c r="A260" s="195"/>
      <c r="B260" s="348"/>
      <c r="L260" s="195"/>
      <c r="M260" s="195"/>
      <c r="N260" s="195"/>
      <c r="O260" s="195"/>
      <c r="P260" s="195"/>
      <c r="Q260" s="195"/>
      <c r="R260" s="195"/>
      <c r="S260" s="195"/>
      <c r="T260" s="195"/>
      <c r="U260" s="195"/>
      <c r="V260" s="195"/>
      <c r="W260" s="195"/>
      <c r="X260" s="195"/>
      <c r="Y260" s="195"/>
      <c r="Z260" s="195"/>
      <c r="AA260" s="195"/>
      <c r="AB260" s="195"/>
      <c r="AC260" s="195"/>
      <c r="AD260" s="195"/>
      <c r="AE260" s="195"/>
      <c r="AF260" s="195"/>
      <c r="AG260" s="195"/>
      <c r="AH260" s="195"/>
      <c r="AI260" s="195"/>
      <c r="AJ260" s="195"/>
      <c r="AK260" s="195"/>
    </row>
    <row r="261" spans="1:37" s="95" customFormat="1" ht="100.15" customHeight="1">
      <c r="A261" s="195"/>
      <c r="B261" s="348"/>
      <c r="L261" s="195"/>
      <c r="M261" s="195"/>
      <c r="N261" s="195"/>
      <c r="O261" s="195"/>
      <c r="P261" s="195"/>
      <c r="Q261" s="195"/>
      <c r="R261" s="195"/>
      <c r="S261" s="195"/>
      <c r="T261" s="195"/>
      <c r="U261" s="195"/>
      <c r="V261" s="195"/>
      <c r="W261" s="195"/>
      <c r="X261" s="195"/>
      <c r="Y261" s="195"/>
      <c r="Z261" s="195"/>
      <c r="AA261" s="195"/>
      <c r="AB261" s="195"/>
      <c r="AC261" s="195"/>
      <c r="AD261" s="195"/>
      <c r="AE261" s="195"/>
      <c r="AF261" s="195"/>
      <c r="AG261" s="195"/>
      <c r="AH261" s="195"/>
      <c r="AI261" s="195"/>
      <c r="AJ261" s="195"/>
      <c r="AK261" s="195"/>
    </row>
    <row r="262" spans="1:37" s="95" customFormat="1" ht="100.15" customHeight="1">
      <c r="A262" s="195"/>
      <c r="B262" s="348"/>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row>
    <row r="263" spans="1:37" s="95" customFormat="1" ht="100.15" customHeight="1">
      <c r="A263" s="195"/>
      <c r="B263" s="348"/>
      <c r="L263" s="195"/>
      <c r="M263" s="195"/>
      <c r="N263" s="195"/>
      <c r="O263" s="195"/>
      <c r="P263" s="195"/>
      <c r="Q263" s="195"/>
      <c r="R263" s="195"/>
      <c r="S263" s="195"/>
      <c r="T263" s="195"/>
      <c r="U263" s="195"/>
      <c r="V263" s="195"/>
      <c r="W263" s="195"/>
      <c r="X263" s="195"/>
      <c r="Y263" s="195"/>
      <c r="Z263" s="195"/>
      <c r="AA263" s="195"/>
      <c r="AB263" s="195"/>
      <c r="AC263" s="195"/>
      <c r="AD263" s="195"/>
      <c r="AE263" s="195"/>
      <c r="AF263" s="195"/>
      <c r="AG263" s="195"/>
      <c r="AH263" s="195"/>
      <c r="AI263" s="195"/>
      <c r="AJ263" s="195"/>
      <c r="AK263" s="195"/>
    </row>
    <row r="264" spans="1:37" s="95" customFormat="1" ht="100.15" customHeight="1">
      <c r="A264" s="195"/>
      <c r="B264" s="348"/>
      <c r="L264" s="195"/>
      <c r="M264" s="195"/>
      <c r="N264" s="195"/>
      <c r="O264" s="195"/>
      <c r="P264" s="195"/>
      <c r="Q264" s="195"/>
      <c r="R264" s="195"/>
      <c r="S264" s="195"/>
      <c r="T264" s="195"/>
      <c r="U264" s="195"/>
      <c r="V264" s="195"/>
      <c r="W264" s="195"/>
      <c r="X264" s="195"/>
      <c r="Y264" s="195"/>
      <c r="Z264" s="195"/>
      <c r="AA264" s="195"/>
      <c r="AB264" s="195"/>
      <c r="AC264" s="195"/>
      <c r="AD264" s="195"/>
      <c r="AE264" s="195"/>
      <c r="AF264" s="195"/>
      <c r="AG264" s="195"/>
      <c r="AH264" s="195"/>
      <c r="AI264" s="195"/>
      <c r="AJ264" s="195"/>
      <c r="AK264" s="195"/>
    </row>
    <row r="265" spans="1:37" s="95" customFormat="1" ht="100.15" customHeight="1">
      <c r="A265" s="195"/>
      <c r="B265" s="348"/>
      <c r="L265" s="195"/>
      <c r="M265" s="195"/>
      <c r="N265" s="195"/>
      <c r="O265" s="195"/>
      <c r="P265" s="195"/>
      <c r="Q265" s="195"/>
      <c r="R265" s="195"/>
      <c r="S265" s="195"/>
      <c r="T265" s="195"/>
      <c r="U265" s="195"/>
      <c r="V265" s="195"/>
      <c r="W265" s="195"/>
      <c r="X265" s="195"/>
      <c r="Y265" s="195"/>
      <c r="Z265" s="195"/>
      <c r="AA265" s="195"/>
      <c r="AB265" s="195"/>
      <c r="AC265" s="195"/>
      <c r="AD265" s="195"/>
      <c r="AE265" s="195"/>
      <c r="AF265" s="195"/>
      <c r="AG265" s="195"/>
      <c r="AH265" s="195"/>
      <c r="AI265" s="195"/>
      <c r="AJ265" s="195"/>
      <c r="AK265" s="195"/>
    </row>
    <row r="266" spans="1:37" s="95" customFormat="1" ht="100.15" customHeight="1">
      <c r="A266" s="195"/>
      <c r="B266" s="348"/>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row>
    <row r="267" spans="1:37" s="95" customFormat="1" ht="100.15" customHeight="1">
      <c r="A267" s="195"/>
      <c r="B267" s="348"/>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c r="AG267" s="195"/>
      <c r="AH267" s="195"/>
      <c r="AI267" s="195"/>
      <c r="AJ267" s="195"/>
      <c r="AK267" s="195"/>
    </row>
    <row r="268" spans="1:37" s="95" customFormat="1" ht="100.15" customHeight="1">
      <c r="A268" s="195"/>
      <c r="B268" s="348"/>
      <c r="L268" s="195"/>
      <c r="M268" s="195"/>
      <c r="N268" s="195"/>
      <c r="O268" s="195"/>
      <c r="P268" s="195"/>
      <c r="Q268" s="195"/>
      <c r="R268" s="195"/>
      <c r="S268" s="195"/>
      <c r="T268" s="195"/>
      <c r="U268" s="195"/>
      <c r="V268" s="195"/>
      <c r="W268" s="195"/>
      <c r="X268" s="195"/>
      <c r="Y268" s="195"/>
      <c r="Z268" s="195"/>
      <c r="AA268" s="195"/>
      <c r="AB268" s="195"/>
      <c r="AC268" s="195"/>
      <c r="AD268" s="195"/>
      <c r="AE268" s="195"/>
      <c r="AF268" s="195"/>
      <c r="AG268" s="195"/>
      <c r="AH268" s="195"/>
      <c r="AI268" s="195"/>
      <c r="AJ268" s="195"/>
      <c r="AK268" s="195"/>
    </row>
    <row r="269" spans="1:37" s="95" customFormat="1" ht="100.15" customHeight="1">
      <c r="A269" s="195"/>
      <c r="B269" s="348"/>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c r="AG269" s="195"/>
      <c r="AH269" s="195"/>
      <c r="AI269" s="195"/>
      <c r="AJ269" s="195"/>
      <c r="AK269" s="195"/>
    </row>
    <row r="270" spans="1:37" s="95" customFormat="1" ht="100.15" customHeight="1">
      <c r="A270" s="195"/>
      <c r="B270" s="348"/>
      <c r="L270" s="195"/>
      <c r="M270" s="195"/>
      <c r="N270" s="195"/>
      <c r="O270" s="195"/>
      <c r="P270" s="195"/>
      <c r="Q270" s="195"/>
      <c r="R270" s="195"/>
      <c r="S270" s="195"/>
      <c r="T270" s="195"/>
      <c r="U270" s="195"/>
      <c r="V270" s="195"/>
      <c r="W270" s="195"/>
      <c r="X270" s="195"/>
      <c r="Y270" s="195"/>
      <c r="Z270" s="195"/>
      <c r="AA270" s="195"/>
      <c r="AB270" s="195"/>
      <c r="AC270" s="195"/>
      <c r="AD270" s="195"/>
      <c r="AE270" s="195"/>
      <c r="AF270" s="195"/>
      <c r="AG270" s="195"/>
      <c r="AH270" s="195"/>
      <c r="AI270" s="195"/>
      <c r="AJ270" s="195"/>
      <c r="AK270" s="195"/>
    </row>
  </sheetData>
  <mergeCells count="21">
    <mergeCell ref="C24:J24"/>
    <mergeCell ref="C32:J38"/>
    <mergeCell ref="C39:J39"/>
    <mergeCell ref="C7:F7"/>
    <mergeCell ref="C8:F8"/>
    <mergeCell ref="C9:F9"/>
    <mergeCell ref="C10:F10"/>
    <mergeCell ref="C14:J14"/>
    <mergeCell ref="G27:I27"/>
    <mergeCell ref="G55:J55"/>
    <mergeCell ref="G56:J56"/>
    <mergeCell ref="G57:J57"/>
    <mergeCell ref="C29:D29"/>
    <mergeCell ref="C43:J45"/>
    <mergeCell ref="C50:D50"/>
    <mergeCell ref="E50:F50"/>
    <mergeCell ref="G52:J52"/>
    <mergeCell ref="G53:J53"/>
    <mergeCell ref="C54:D54"/>
    <mergeCell ref="G54:J54"/>
    <mergeCell ref="C41:J42"/>
  </mergeCells>
  <conditionalFormatting sqref="D61:H62 D66:H66 J67:L67">
    <cfRule type="cellIs" dxfId="101" priority="3" stopIfTrue="1" operator="equal">
      <formula>"""fake"""</formula>
    </cfRule>
  </conditionalFormatting>
  <conditionalFormatting sqref="J2">
    <cfRule type="expression" dxfId="100" priority="2">
      <formula>CELL("protect",J2)=0</formula>
    </cfRule>
  </conditionalFormatting>
  <conditionalFormatting sqref="J11">
    <cfRule type="expression" dxfId="99" priority="1">
      <formula>CELL("protect",J11)=0</formula>
    </cfRule>
  </conditionalFormatting>
  <dataValidations count="2">
    <dataValidation type="list" allowBlank="1" showInputMessage="1" showErrorMessage="1" sqref="C54:D54" xr:uid="{00000000-0002-0000-0C00-000000000000}">
      <formula1>$N$53:$N$56</formula1>
    </dataValidation>
    <dataValidation type="custom" errorStyle="warning" allowBlank="1" showInputMessage="1" showErrorMessage="1" errorTitle="Cost of Electricity" error="You have entered a cost of of electricity that is highly unlikely.  Make sure you haven't inadvertently multiplied by 100. " promptTitle="Cost of Electricity" prompt="This is the assumed future cost of eletricity, entered in dollars (not cents)." sqref="G67" xr:uid="{00000000-0002-0000-0C00-000001000000}">
      <formula1>#REF!</formula1>
    </dataValidation>
  </dataValidations>
  <printOptions horizontalCentered="1" verticalCentered="1"/>
  <pageMargins left="0.25" right="0.25" top="0.25" bottom="0.25" header="0.3" footer="0.3"/>
  <pageSetup scale="60" fitToWidth="0" pageOrder="overThenDown"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0">
    <tabColor theme="8" tint="-0.249977111117893"/>
  </sheetPr>
  <dimension ref="A1:CS116"/>
  <sheetViews>
    <sheetView windowProtection="1" zoomScaleNormal="100" zoomScaleSheetLayoutView="91" workbookViewId="0">
      <selection activeCell="F39" sqref="D39:M47"/>
    </sheetView>
  </sheetViews>
  <sheetFormatPr defaultColWidth="9.28515625" defaultRowHeight="17.25"/>
  <cols>
    <col min="1" max="1" width="2.42578125" style="312" customWidth="1"/>
    <col min="2" max="2" width="3" style="92" customWidth="1"/>
    <col min="3" max="3" width="12.140625" style="92" customWidth="1"/>
    <col min="4" max="4" width="11.28515625" style="92" customWidth="1"/>
    <col min="5" max="5" width="2.140625" style="92" customWidth="1"/>
    <col min="6" max="7" width="13" style="92" customWidth="1"/>
    <col min="8" max="9" width="12.5703125" style="92" customWidth="1"/>
    <col min="10" max="10" width="13" style="92" customWidth="1"/>
    <col min="11" max="11" width="8.7109375" style="92" customWidth="1"/>
    <col min="12" max="12" width="14.42578125" style="92" customWidth="1"/>
    <col min="13" max="13" width="17.28515625" style="92" customWidth="1"/>
    <col min="14" max="14" width="4" style="92" customWidth="1"/>
    <col min="15" max="15" width="2.5703125" style="312" customWidth="1"/>
    <col min="16" max="16" width="0" style="312" hidden="1" customWidth="1"/>
    <col min="17" max="17" width="9.28515625" style="312"/>
    <col min="18" max="18" width="9.28515625" style="312" customWidth="1"/>
    <col min="19" max="19" width="23.5703125" style="312" customWidth="1"/>
    <col min="20" max="20" width="26" style="312" bestFit="1" customWidth="1"/>
    <col min="21" max="21" width="17.7109375" style="312" bestFit="1" customWidth="1"/>
    <col min="22" max="22" width="13.28515625" style="312" customWidth="1"/>
    <col min="23" max="23" width="20.7109375" style="312" customWidth="1"/>
    <col min="24" max="97" width="9.28515625" style="312"/>
    <col min="98" max="16384" width="9.28515625" style="92"/>
  </cols>
  <sheetData>
    <row r="1" spans="2:15" s="312" customFormat="1" ht="12.75" customHeight="1"/>
    <row r="2" spans="2:15" ht="18" thickBot="1">
      <c r="B2" s="107"/>
      <c r="C2" s="107"/>
      <c r="D2" s="107"/>
      <c r="E2" s="107"/>
      <c r="F2" s="107"/>
      <c r="G2" s="107"/>
      <c r="H2" s="107"/>
      <c r="I2" s="107"/>
      <c r="J2" s="107"/>
      <c r="K2" s="107"/>
      <c r="L2" s="107"/>
      <c r="M2" s="510" t="str">
        <f>'Change Log, Version ID'!F5</f>
        <v xml:space="preserve">CES - 2021b  </v>
      </c>
      <c r="N2" s="107"/>
    </row>
    <row r="3" spans="2:15" ht="18" thickBot="1">
      <c r="B3" s="107"/>
      <c r="C3" s="108"/>
      <c r="D3" s="108"/>
      <c r="E3" s="108"/>
      <c r="F3" s="108"/>
      <c r="G3" s="108"/>
      <c r="H3" s="108"/>
      <c r="I3" s="108"/>
      <c r="J3" s="108"/>
      <c r="K3" s="107"/>
      <c r="L3" s="1633" t="s">
        <v>132</v>
      </c>
      <c r="M3" s="1634"/>
      <c r="N3" s="191"/>
    </row>
    <row r="4" spans="2:15" ht="18" thickBot="1">
      <c r="B4" s="107"/>
      <c r="C4" s="108"/>
      <c r="D4" s="108"/>
      <c r="E4" s="108"/>
      <c r="F4" s="108"/>
      <c r="G4" s="108"/>
      <c r="H4" s="108"/>
      <c r="J4" s="108"/>
      <c r="K4" s="107"/>
      <c r="L4" s="1635" t="str">
        <f>IF(Application!$K$4="","",Application!$K$4)</f>
        <v/>
      </c>
      <c r="M4" s="1636"/>
      <c r="N4" s="110"/>
    </row>
    <row r="5" spans="2:15">
      <c r="C5" s="493" t="s">
        <v>187</v>
      </c>
      <c r="D5" s="109"/>
      <c r="E5" s="109"/>
      <c r="F5" s="109"/>
      <c r="G5" s="109"/>
      <c r="H5" s="109"/>
      <c r="J5" s="110"/>
      <c r="K5" s="107"/>
      <c r="L5" s="107"/>
      <c r="M5" s="107"/>
      <c r="N5" s="107"/>
    </row>
    <row r="6" spans="2:15" ht="20.25">
      <c r="C6" s="494" t="s">
        <v>1188</v>
      </c>
      <c r="D6" s="111"/>
      <c r="E6" s="111"/>
      <c r="F6" s="111"/>
      <c r="G6" s="111"/>
      <c r="H6" s="111"/>
      <c r="I6" s="111"/>
      <c r="J6" s="111"/>
      <c r="K6" s="107"/>
      <c r="L6" s="107"/>
      <c r="M6" s="438"/>
      <c r="N6" s="107"/>
    </row>
    <row r="7" spans="2:15" ht="9.75" customHeight="1" thickBot="1">
      <c r="B7" s="107"/>
      <c r="C7" s="311"/>
      <c r="D7" s="112"/>
      <c r="E7" s="112"/>
      <c r="F7" s="112"/>
      <c r="G7" s="112"/>
      <c r="H7" s="113"/>
      <c r="I7" s="114"/>
      <c r="J7" s="114"/>
      <c r="K7" s="115"/>
      <c r="L7" s="115"/>
      <c r="M7" s="115"/>
      <c r="N7" s="115"/>
    </row>
    <row r="8" spans="2:15" ht="19.149999999999999" customHeight="1">
      <c r="C8" s="1637" t="s">
        <v>25</v>
      </c>
      <c r="D8" s="1638"/>
      <c r="E8" s="1639" t="str">
        <f>IF(Application!$D$12="","",Application!$D$12)</f>
        <v xml:space="preserve"> </v>
      </c>
      <c r="F8" s="1640"/>
      <c r="G8" s="1640"/>
      <c r="H8" s="1640"/>
      <c r="I8" s="1640"/>
      <c r="J8" s="1640"/>
      <c r="K8" s="1640"/>
      <c r="L8" s="1640"/>
      <c r="M8" s="1641"/>
      <c r="N8" s="192"/>
      <c r="O8" s="212"/>
    </row>
    <row r="9" spans="2:15" ht="19.149999999999999" customHeight="1">
      <c r="C9" s="1642" t="s">
        <v>131</v>
      </c>
      <c r="D9" s="1643"/>
      <c r="E9" s="1644" t="str">
        <f>IF(Application!$D$13="","",Application!$D$13)</f>
        <v xml:space="preserve"> </v>
      </c>
      <c r="F9" s="1645"/>
      <c r="G9" s="1645"/>
      <c r="H9" s="1645"/>
      <c r="I9" s="1645"/>
      <c r="J9" s="1645"/>
      <c r="K9" s="1645"/>
      <c r="L9" s="1645"/>
      <c r="M9" s="1646"/>
      <c r="N9" s="193"/>
      <c r="O9" s="212"/>
    </row>
    <row r="10" spans="2:15" ht="19.149999999999999" customHeight="1" thickBot="1">
      <c r="C10" s="1649" t="s">
        <v>32</v>
      </c>
      <c r="D10" s="1650"/>
      <c r="E10" s="1651" t="str">
        <f>IF(Application!$K$3="","",Application!$K$3)</f>
        <v/>
      </c>
      <c r="F10" s="1652"/>
      <c r="G10" s="1652"/>
      <c r="H10" s="1652"/>
      <c r="I10" s="1652"/>
      <c r="J10" s="1652"/>
      <c r="K10" s="1652"/>
      <c r="L10" s="1652"/>
      <c r="M10" s="1653"/>
      <c r="N10" s="192"/>
      <c r="O10" s="212"/>
    </row>
    <row r="11" spans="2:15" ht="7.9" customHeight="1"/>
    <row r="12" spans="2:15" ht="19.149999999999999" customHeight="1" thickBot="1">
      <c r="C12" s="1745" t="s">
        <v>253</v>
      </c>
      <c r="D12" s="1745"/>
      <c r="F12" s="1468"/>
      <c r="G12" s="1468"/>
      <c r="H12" s="1468"/>
      <c r="I12" s="1468"/>
      <c r="K12" s="1468"/>
      <c r="L12" s="1468"/>
      <c r="M12" s="1468"/>
    </row>
    <row r="13" spans="2:15" ht="19.149999999999999" customHeight="1" thickBot="1">
      <c r="C13" s="375" t="s">
        <v>14</v>
      </c>
      <c r="D13" s="375" t="s">
        <v>126</v>
      </c>
      <c r="K13" s="1469" t="s">
        <v>134</v>
      </c>
      <c r="L13" s="1470"/>
      <c r="M13" s="1471"/>
      <c r="O13" s="313"/>
    </row>
    <row r="14" spans="2:15" ht="19.149999999999999" customHeight="1" thickBot="1">
      <c r="C14" s="448"/>
      <c r="D14" s="448"/>
      <c r="F14" s="92" t="s">
        <v>329</v>
      </c>
      <c r="H14" s="374"/>
      <c r="I14" s="374"/>
      <c r="K14" s="1407" t="s">
        <v>232</v>
      </c>
      <c r="L14" s="1408"/>
      <c r="M14" s="1409"/>
      <c r="O14" s="313"/>
    </row>
    <row r="15" spans="2:15" ht="19.149999999999999" customHeight="1">
      <c r="C15" s="448"/>
      <c r="D15" s="448"/>
      <c r="F15" s="92" t="s">
        <v>330</v>
      </c>
      <c r="H15" s="373"/>
      <c r="I15" s="373"/>
      <c r="K15" s="345"/>
      <c r="L15" s="1647" t="s">
        <v>236</v>
      </c>
      <c r="M15" s="1648"/>
      <c r="N15" s="94"/>
      <c r="O15" s="313"/>
    </row>
    <row r="16" spans="2:15" ht="19.149999999999999" customHeight="1">
      <c r="C16" s="448"/>
      <c r="D16" s="561"/>
      <c r="F16" s="116" t="s">
        <v>1196</v>
      </c>
      <c r="K16" s="346"/>
      <c r="L16" s="1655" t="s">
        <v>237</v>
      </c>
      <c r="M16" s="1656"/>
      <c r="O16" s="313"/>
    </row>
    <row r="17" spans="2:15" ht="19.149999999999999" customHeight="1" thickBot="1">
      <c r="C17" s="448"/>
      <c r="D17" s="561"/>
      <c r="F17" s="116" t="s">
        <v>1197</v>
      </c>
      <c r="K17" s="475"/>
      <c r="L17" s="1657" t="s">
        <v>321</v>
      </c>
      <c r="M17" s="1658"/>
      <c r="O17" s="313"/>
    </row>
    <row r="18" spans="2:15" ht="19.149999999999999" customHeight="1" thickBot="1">
      <c r="C18" s="448"/>
      <c r="D18" s="561"/>
      <c r="F18" s="116" t="s">
        <v>255</v>
      </c>
      <c r="K18" s="1407" t="s">
        <v>233</v>
      </c>
      <c r="L18" s="1408"/>
      <c r="M18" s="1409"/>
      <c r="O18" s="313"/>
    </row>
    <row r="19" spans="2:15" ht="19.149999999999999" customHeight="1">
      <c r="C19" s="448"/>
      <c r="D19" s="561"/>
      <c r="F19" s="116"/>
      <c r="K19" s="345"/>
      <c r="L19" s="1647" t="s">
        <v>238</v>
      </c>
      <c r="M19" s="1648"/>
      <c r="O19" s="313"/>
    </row>
    <row r="20" spans="2:15" ht="19.149999999999999" customHeight="1" thickBot="1">
      <c r="C20" s="448"/>
      <c r="D20" s="561"/>
      <c r="F20" s="116"/>
      <c r="K20" s="346"/>
      <c r="L20" s="1681" t="s">
        <v>256</v>
      </c>
      <c r="M20" s="1656"/>
      <c r="O20" s="313"/>
    </row>
    <row r="21" spans="2:15" ht="19.149999999999999" customHeight="1" thickBot="1">
      <c r="C21" s="448"/>
      <c r="D21" s="561"/>
      <c r="F21" s="116" t="s">
        <v>322</v>
      </c>
      <c r="K21" s="1407" t="s">
        <v>234</v>
      </c>
      <c r="L21" s="1408"/>
      <c r="M21" s="1409"/>
      <c r="O21" s="313"/>
    </row>
    <row r="22" spans="2:15" ht="19.149999999999999" customHeight="1">
      <c r="C22" s="1747"/>
      <c r="D22" s="1747"/>
      <c r="K22" s="476"/>
      <c r="L22" s="1673" t="s">
        <v>239</v>
      </c>
      <c r="M22" s="1674"/>
    </row>
    <row r="23" spans="2:15" ht="19.149999999999999" customHeight="1">
      <c r="C23" s="1745" t="s">
        <v>319</v>
      </c>
      <c r="D23" s="1745"/>
      <c r="K23" s="347"/>
      <c r="L23" s="1748" t="s">
        <v>240</v>
      </c>
      <c r="M23" s="1749"/>
    </row>
    <row r="24" spans="2:15" ht="19.149999999999999" customHeight="1">
      <c r="C24" s="448"/>
      <c r="D24" s="448"/>
      <c r="F24" s="92" t="s">
        <v>1187</v>
      </c>
      <c r="H24" s="1755"/>
      <c r="I24" s="1756"/>
      <c r="K24" s="347"/>
      <c r="L24" s="1750" t="s">
        <v>331</v>
      </c>
      <c r="M24" s="1749"/>
    </row>
    <row r="25" spans="2:15" ht="19.149999999999999" customHeight="1">
      <c r="C25" s="448"/>
      <c r="D25" s="561"/>
      <c r="F25" s="372" t="s">
        <v>1193</v>
      </c>
      <c r="K25" s="347"/>
      <c r="L25" s="1751" t="s">
        <v>320</v>
      </c>
      <c r="M25" s="1749"/>
    </row>
    <row r="26" spans="2:15" ht="19.149999999999999" customHeight="1">
      <c r="C26" s="448"/>
      <c r="D26" s="561"/>
      <c r="F26" s="92" t="s">
        <v>1189</v>
      </c>
      <c r="K26" s="347"/>
      <c r="L26" s="1751"/>
      <c r="M26" s="1752"/>
    </row>
    <row r="27" spans="2:15" ht="19.149999999999999" customHeight="1">
      <c r="C27" s="448"/>
      <c r="D27" s="561"/>
      <c r="F27" s="92" t="s">
        <v>1190</v>
      </c>
      <c r="K27" s="477"/>
      <c r="L27" s="1753"/>
      <c r="M27" s="1754"/>
    </row>
    <row r="28" spans="2:15" ht="19.149999999999999" customHeight="1">
      <c r="C28" s="448"/>
      <c r="D28" s="561"/>
      <c r="F28" s="92" t="s">
        <v>1191</v>
      </c>
      <c r="K28" s="477"/>
      <c r="L28" s="1753"/>
      <c r="M28" s="1754"/>
    </row>
    <row r="29" spans="2:15" ht="19.149999999999999" customHeight="1">
      <c r="C29" s="448"/>
      <c r="D29" s="561"/>
      <c r="F29" s="92" t="s">
        <v>1192</v>
      </c>
      <c r="K29" s="477"/>
      <c r="L29" s="1679" t="s">
        <v>326</v>
      </c>
      <c r="M29" s="1746"/>
    </row>
    <row r="30" spans="2:15" ht="19.149999999999999" customHeight="1">
      <c r="C30" s="316"/>
      <c r="D30" s="316"/>
      <c r="F30" s="92" t="s">
        <v>1194</v>
      </c>
      <c r="K30" s="477"/>
      <c r="L30" s="1757"/>
      <c r="M30" s="1752"/>
    </row>
    <row r="31" spans="2:15" ht="19.149999999999999" customHeight="1">
      <c r="C31" s="316"/>
      <c r="D31" s="316"/>
      <c r="F31" s="92" t="s">
        <v>1195</v>
      </c>
      <c r="K31" s="477"/>
      <c r="L31" s="1757" t="s">
        <v>241</v>
      </c>
      <c r="M31" s="1752"/>
    </row>
    <row r="32" spans="2:15" ht="19.149999999999999" customHeight="1" thickBot="1">
      <c r="B32" s="380"/>
      <c r="C32" s="317"/>
      <c r="D32" s="317"/>
      <c r="F32" s="1192" t="s">
        <v>1204</v>
      </c>
      <c r="K32" s="347"/>
      <c r="L32" s="1679"/>
      <c r="M32" s="1746"/>
    </row>
    <row r="33" spans="2:17" ht="19.149999999999999" customHeight="1" thickBot="1">
      <c r="B33" s="194"/>
      <c r="C33" s="317"/>
      <c r="D33" s="317"/>
      <c r="F33" s="1193" t="s">
        <v>1205</v>
      </c>
      <c r="H33" s="371"/>
      <c r="I33" s="371"/>
      <c r="K33" s="1407" t="s">
        <v>251</v>
      </c>
      <c r="L33" s="1408"/>
      <c r="M33" s="1409"/>
      <c r="Q33" s="312" t="s">
        <v>1122</v>
      </c>
    </row>
    <row r="34" spans="2:17" ht="19.149999999999999" customHeight="1" thickBot="1">
      <c r="B34" s="194"/>
      <c r="C34" s="448"/>
      <c r="D34" s="448"/>
      <c r="F34" s="1758" t="s">
        <v>1198</v>
      </c>
      <c r="G34" s="1758"/>
      <c r="H34" s="1758"/>
      <c r="I34" s="1758"/>
      <c r="K34" s="381"/>
      <c r="L34" s="1659" t="s">
        <v>252</v>
      </c>
      <c r="M34" s="1660"/>
    </row>
    <row r="35" spans="2:17" ht="27.75" customHeight="1">
      <c r="C35" s="1745" t="s">
        <v>1206</v>
      </c>
      <c r="D35" s="1745"/>
    </row>
    <row r="36" spans="2:17" ht="19.149999999999999" customHeight="1">
      <c r="C36" s="448"/>
      <c r="D36" s="448"/>
      <c r="F36" s="92" t="s">
        <v>1207</v>
      </c>
    </row>
    <row r="37" spans="2:17" ht="19.149999999999999" customHeight="1">
      <c r="C37" s="448"/>
      <c r="D37" s="448"/>
      <c r="F37" s="92" t="s">
        <v>1208</v>
      </c>
      <c r="M37" s="1019"/>
      <c r="P37" s="312" t="s">
        <v>555</v>
      </c>
    </row>
    <row r="38" spans="2:17" ht="19.149999999999999" customHeight="1">
      <c r="C38" s="448"/>
      <c r="D38" s="448"/>
      <c r="L38" s="376"/>
      <c r="P38" s="312" t="s">
        <v>133</v>
      </c>
    </row>
    <row r="39" spans="2:17" ht="19.149999999999999" customHeight="1">
      <c r="C39" s="448"/>
      <c r="D39" s="448"/>
      <c r="L39" s="376"/>
    </row>
    <row r="40" spans="2:17" ht="17.25" customHeight="1">
      <c r="C40" s="371"/>
      <c r="D40" s="371"/>
      <c r="L40" s="376"/>
    </row>
    <row r="41" spans="2:17" ht="19.149999999999999" customHeight="1" thickBot="1">
      <c r="C41" s="92" t="s">
        <v>589</v>
      </c>
    </row>
    <row r="42" spans="2:17" ht="19.149999999999999" customHeight="1" thickBot="1">
      <c r="C42" s="318" t="s">
        <v>133</v>
      </c>
      <c r="D42" s="241"/>
      <c r="F42" s="1687" t="s">
        <v>198</v>
      </c>
      <c r="G42" s="1687"/>
      <c r="H42" s="1688" t="str">
        <f>IF(Application!$K$29="","",Application!$K$29)</f>
        <v/>
      </c>
      <c r="I42" s="1688"/>
      <c r="J42" s="1688"/>
      <c r="L42" s="1407" t="s">
        <v>216</v>
      </c>
      <c r="M42" s="1409"/>
    </row>
    <row r="43" spans="2:17" ht="19.149999999999999" customHeight="1" thickBot="1">
      <c r="C43" s="318" t="s">
        <v>555</v>
      </c>
      <c r="D43" s="241"/>
      <c r="F43" s="1687" t="s">
        <v>199</v>
      </c>
      <c r="G43" s="1687"/>
      <c r="H43" s="1688" t="str">
        <f>IF(Application!$D$29="","",Application!$D$29)</f>
        <v/>
      </c>
      <c r="I43" s="1688"/>
      <c r="J43" s="1688"/>
      <c r="L43" s="378" t="s">
        <v>248</v>
      </c>
      <c r="M43" s="379" t="e">
        <f>'Project Summary Form'!$T$31</f>
        <v>#DIV/0!</v>
      </c>
    </row>
    <row r="44" spans="2:17" ht="19.149999999999999" customHeight="1" thickBot="1">
      <c r="C44" s="318" t="s">
        <v>133</v>
      </c>
      <c r="D44" s="241"/>
      <c r="F44" s="1687" t="s">
        <v>200</v>
      </c>
      <c r="G44" s="1687"/>
      <c r="H44" s="1688" t="str">
        <f>IF(Application!$D$41="","",Application!$D$41)</f>
        <v/>
      </c>
      <c r="I44" s="1688"/>
      <c r="J44" s="1688"/>
      <c r="L44" s="378" t="s">
        <v>254</v>
      </c>
      <c r="M44" s="443">
        <f>'Project Summary Form'!$R$31</f>
        <v>0</v>
      </c>
    </row>
    <row r="45" spans="2:17" ht="9.6" customHeight="1">
      <c r="C45" s="7"/>
      <c r="D45" s="7"/>
      <c r="E45" s="7"/>
      <c r="F45" s="7"/>
      <c r="G45" s="7"/>
      <c r="H45" s="7"/>
      <c r="I45" s="7"/>
      <c r="J45" s="7"/>
    </row>
    <row r="46" spans="2:17" ht="19.149999999999999" customHeight="1" thickBot="1">
      <c r="C46" s="305"/>
      <c r="D46" s="305" t="s">
        <v>213</v>
      </c>
      <c r="E46" s="305"/>
      <c r="F46" s="305"/>
      <c r="G46" s="305"/>
      <c r="H46" s="305"/>
      <c r="I46" s="305"/>
      <c r="J46" s="305"/>
      <c r="K46" s="305"/>
      <c r="L46" s="305"/>
      <c r="M46" s="305"/>
    </row>
    <row r="47" spans="2:17" ht="19.149999999999999" customHeight="1" thickBot="1">
      <c r="C47" s="305"/>
      <c r="D47" s="1423" t="s">
        <v>22</v>
      </c>
      <c r="E47" s="1424"/>
      <c r="F47" s="1424"/>
      <c r="G47" s="1425"/>
      <c r="H47" s="1426" t="s">
        <v>214</v>
      </c>
      <c r="I47" s="1424"/>
      <c r="J47" s="1424"/>
      <c r="K47" s="1424"/>
      <c r="L47" s="1425"/>
      <c r="M47" s="306" t="s">
        <v>215</v>
      </c>
    </row>
    <row r="48" spans="2:17" ht="19.149999999999999" customHeight="1">
      <c r="C48" s="307" t="s">
        <v>14</v>
      </c>
      <c r="D48" s="1689"/>
      <c r="E48" s="1689"/>
      <c r="F48" s="1689"/>
      <c r="G48" s="1689"/>
      <c r="H48" s="1690"/>
      <c r="I48" s="1691"/>
      <c r="J48" s="1691"/>
      <c r="K48" s="1691"/>
      <c r="L48" s="1692"/>
      <c r="M48" s="308"/>
    </row>
    <row r="49" spans="2:23" ht="19.149999999999999" customHeight="1" thickBot="1">
      <c r="C49" s="309" t="s">
        <v>126</v>
      </c>
      <c r="D49" s="1683"/>
      <c r="E49" s="1683"/>
      <c r="F49" s="1683"/>
      <c r="G49" s="1683"/>
      <c r="H49" s="1684"/>
      <c r="I49" s="1685"/>
      <c r="J49" s="1685"/>
      <c r="K49" s="1685"/>
      <c r="L49" s="1686"/>
      <c r="M49" s="310"/>
    </row>
    <row r="50" spans="2:23" ht="19.149999999999999" customHeight="1">
      <c r="J50" s="1421" t="str">
        <f>'Change Log, Version ID'!F6</f>
        <v>For proposals submitted after August 1, 2019.  20190801a</v>
      </c>
      <c r="K50" s="1421"/>
      <c r="L50" s="1421"/>
      <c r="M50" s="1421"/>
    </row>
    <row r="51" spans="2:23" s="312" customFormat="1"/>
    <row r="52" spans="2:23" s="312" customFormat="1">
      <c r="B52" s="1103"/>
      <c r="C52" s="1103"/>
      <c r="D52" s="1103"/>
      <c r="E52" s="1103"/>
      <c r="F52" s="1103"/>
      <c r="G52" s="1103"/>
      <c r="H52" s="1103"/>
      <c r="I52" s="1103"/>
      <c r="J52" s="1103"/>
      <c r="K52" s="1103"/>
      <c r="L52" s="1103"/>
      <c r="M52" s="1103"/>
      <c r="N52" s="1103"/>
    </row>
    <row r="53" spans="2:23" s="312" customFormat="1">
      <c r="B53" s="1103"/>
      <c r="C53" s="1103"/>
      <c r="D53" s="1103"/>
      <c r="E53" s="1103"/>
      <c r="F53" s="1103"/>
      <c r="G53" s="1103"/>
      <c r="H53" s="1103"/>
      <c r="I53" s="1103"/>
      <c r="J53" s="1103"/>
      <c r="K53" s="1103"/>
      <c r="L53" s="1103"/>
      <c r="M53" s="1103"/>
      <c r="N53" s="1103"/>
    </row>
    <row r="54" spans="2:23" s="312" customFormat="1">
      <c r="B54" s="1103"/>
      <c r="C54" s="1103"/>
      <c r="D54" s="1103"/>
      <c r="E54" s="1103"/>
      <c r="F54" s="1103"/>
      <c r="G54" s="1103"/>
      <c r="H54" s="1103"/>
      <c r="I54" s="1103"/>
      <c r="J54" s="1103"/>
      <c r="K54" s="1103"/>
      <c r="L54" s="1103"/>
      <c r="M54" s="1103"/>
      <c r="N54" s="1103"/>
    </row>
    <row r="55" spans="2:23" s="312" customFormat="1">
      <c r="B55" s="1103"/>
      <c r="C55" s="1103"/>
      <c r="D55" s="1103"/>
      <c r="E55" s="1103"/>
      <c r="F55" s="1103"/>
      <c r="G55" s="1103"/>
      <c r="H55" s="1103"/>
      <c r="I55" s="1103"/>
      <c r="J55" s="1103"/>
      <c r="K55" s="1103"/>
      <c r="L55" s="1103"/>
      <c r="M55" s="1103"/>
      <c r="N55" s="1103"/>
    </row>
    <row r="56" spans="2:23" s="312" customFormat="1">
      <c r="B56" s="1103"/>
      <c r="C56" s="1103"/>
      <c r="D56" s="1103"/>
      <c r="E56" s="1103"/>
      <c r="F56" s="1103"/>
      <c r="G56" s="1103"/>
      <c r="H56" s="1103"/>
      <c r="I56" s="1103"/>
      <c r="J56" s="1103"/>
      <c r="K56" s="1103"/>
      <c r="L56" s="1103"/>
      <c r="M56" s="1103"/>
      <c r="N56" s="1103"/>
    </row>
    <row r="57" spans="2:23" s="312" customFormat="1">
      <c r="B57" s="1103"/>
      <c r="C57" s="1103"/>
      <c r="D57" s="1103"/>
      <c r="E57" s="1103"/>
      <c r="F57" s="1103"/>
      <c r="G57" s="1103"/>
      <c r="H57" s="1103"/>
      <c r="I57" s="1103"/>
      <c r="J57" s="1103"/>
      <c r="K57" s="1103"/>
      <c r="L57" s="1103"/>
      <c r="M57" s="1103"/>
      <c r="N57" s="1103"/>
    </row>
    <row r="58" spans="2:23" s="312" customFormat="1">
      <c r="B58" s="1103"/>
      <c r="C58" s="1103"/>
      <c r="D58" s="1103"/>
      <c r="E58" s="1103"/>
      <c r="F58" s="1103"/>
      <c r="G58" s="1103"/>
      <c r="H58" s="1103"/>
      <c r="I58" s="1103"/>
      <c r="J58" s="1103"/>
      <c r="K58" s="1103"/>
      <c r="L58" s="1103"/>
      <c r="M58" s="1103"/>
      <c r="N58" s="1103"/>
    </row>
    <row r="59" spans="2:23" s="312" customFormat="1">
      <c r="B59" s="1103"/>
      <c r="C59" s="1103"/>
      <c r="D59" s="1103"/>
      <c r="E59" s="1103"/>
      <c r="F59" s="1103"/>
      <c r="G59" s="1103"/>
      <c r="H59" s="1103"/>
      <c r="I59" s="1103"/>
      <c r="J59" s="1103"/>
      <c r="K59" s="1103"/>
      <c r="L59" s="1103"/>
      <c r="M59" s="1103"/>
      <c r="N59" s="1103"/>
    </row>
    <row r="60" spans="2:23" s="312" customFormat="1" ht="18" thickBot="1">
      <c r="B60" s="1103"/>
      <c r="C60" s="1103"/>
      <c r="D60" s="1103"/>
      <c r="E60" s="1103"/>
      <c r="F60" s="1103"/>
      <c r="G60" s="1103"/>
      <c r="H60" s="1103"/>
      <c r="I60" s="1103"/>
      <c r="J60" s="1103"/>
      <c r="K60" s="1103"/>
      <c r="L60" s="1103"/>
      <c r="M60" s="1103"/>
      <c r="N60" s="1103"/>
    </row>
    <row r="61" spans="2:23" s="312" customFormat="1" ht="18" thickBot="1">
      <c r="B61" s="1103"/>
      <c r="C61" s="1103"/>
      <c r="D61" s="1103"/>
      <c r="E61" s="1103"/>
      <c r="F61" s="1103"/>
      <c r="G61" s="1103"/>
      <c r="H61" s="1103"/>
      <c r="I61" s="1103"/>
      <c r="J61" s="1103"/>
      <c r="K61" s="1103"/>
      <c r="L61" s="1103"/>
      <c r="M61" s="1103"/>
      <c r="N61" s="1103"/>
      <c r="S61" s="1732" t="s">
        <v>1131</v>
      </c>
      <c r="T61" s="1733"/>
      <c r="U61" s="1733"/>
      <c r="V61" s="1733"/>
      <c r="W61" s="1734"/>
    </row>
    <row r="62" spans="2:23" s="312" customFormat="1" ht="18" thickBot="1">
      <c r="B62" s="1103"/>
      <c r="C62" s="1103"/>
      <c r="D62" s="1103"/>
      <c r="E62" s="1103"/>
      <c r="F62" s="1103"/>
      <c r="G62" s="1103"/>
      <c r="H62" s="1103"/>
      <c r="I62" s="1103"/>
      <c r="J62" s="1103"/>
      <c r="K62" s="1103"/>
      <c r="L62" s="1103"/>
      <c r="M62" s="1103"/>
      <c r="N62" s="1103"/>
      <c r="S62"/>
      <c r="T62"/>
      <c r="U62"/>
      <c r="V62"/>
      <c r="W62"/>
    </row>
    <row r="63" spans="2:23" s="312" customFormat="1">
      <c r="B63" s="1103"/>
      <c r="C63" s="1103"/>
      <c r="D63" s="1103"/>
      <c r="E63" s="1103"/>
      <c r="F63" s="1103"/>
      <c r="G63" s="1103"/>
      <c r="H63" s="1103"/>
      <c r="I63" s="1103"/>
      <c r="J63" s="1103"/>
      <c r="K63" s="1103"/>
      <c r="L63" s="1103"/>
      <c r="M63" s="1103"/>
      <c r="N63" s="1103"/>
      <c r="S63" s="1735" t="s">
        <v>1132</v>
      </c>
      <c r="T63" s="1736"/>
      <c r="U63" s="1737" t="s">
        <v>1133</v>
      </c>
      <c r="V63" s="1735" t="s">
        <v>1134</v>
      </c>
      <c r="W63" s="1736"/>
    </row>
    <row r="64" spans="2:23" s="312" customFormat="1" ht="31.5" thickBot="1">
      <c r="B64" s="1103"/>
      <c r="C64" s="1103"/>
      <c r="D64" s="1103"/>
      <c r="E64" s="1103"/>
      <c r="F64" s="1103"/>
      <c r="G64" s="1103"/>
      <c r="H64" s="1103"/>
      <c r="I64" s="1103"/>
      <c r="J64" s="1103"/>
      <c r="K64" s="1103"/>
      <c r="L64" s="1103"/>
      <c r="M64" s="1103"/>
      <c r="N64" s="1103"/>
      <c r="S64" s="1138" t="s">
        <v>1135</v>
      </c>
      <c r="T64" s="1139" t="s">
        <v>1136</v>
      </c>
      <c r="U64" s="1738"/>
      <c r="V64" s="1138" t="s">
        <v>1137</v>
      </c>
      <c r="W64" s="1140" t="s">
        <v>1138</v>
      </c>
    </row>
    <row r="65" spans="2:23" s="312" customFormat="1" ht="51">
      <c r="B65" s="1103"/>
      <c r="C65" s="1103"/>
      <c r="D65" s="1103"/>
      <c r="E65" s="1103"/>
      <c r="F65" s="1103"/>
      <c r="G65" s="1103"/>
      <c r="H65" s="1103"/>
      <c r="I65" s="1103"/>
      <c r="J65" s="1103"/>
      <c r="K65" s="1103"/>
      <c r="L65" s="1103"/>
      <c r="M65" s="1103"/>
      <c r="N65" s="1103"/>
      <c r="S65" s="1141" t="s">
        <v>1139</v>
      </c>
      <c r="T65" s="1142" t="s">
        <v>1140</v>
      </c>
      <c r="U65" s="1143" t="s">
        <v>1141</v>
      </c>
      <c r="V65" s="1141" t="s">
        <v>983</v>
      </c>
      <c r="W65" s="1144" t="s">
        <v>983</v>
      </c>
    </row>
    <row r="66" spans="2:23" s="312" customFormat="1" ht="64.5" customHeight="1">
      <c r="B66" s="1103"/>
      <c r="C66" s="1103"/>
      <c r="D66" s="1103"/>
      <c r="E66" s="1103"/>
      <c r="F66" s="1103"/>
      <c r="G66" s="1103"/>
      <c r="H66" s="1103"/>
      <c r="I66" s="1103"/>
      <c r="J66" s="1103"/>
      <c r="K66" s="1103"/>
      <c r="L66" s="1103"/>
      <c r="M66" s="1103"/>
      <c r="N66" s="1103"/>
      <c r="S66" s="1145" t="s">
        <v>1142</v>
      </c>
      <c r="T66" s="1146" t="s">
        <v>1143</v>
      </c>
      <c r="U66" s="1147" t="s">
        <v>1141</v>
      </c>
      <c r="V66" s="1145" t="s">
        <v>983</v>
      </c>
      <c r="W66" s="1148" t="s">
        <v>1144</v>
      </c>
    </row>
    <row r="67" spans="2:23" s="312" customFormat="1" ht="60">
      <c r="B67" s="1103"/>
      <c r="C67" s="1103"/>
      <c r="D67" s="1103"/>
      <c r="E67" s="1103"/>
      <c r="F67" s="1103"/>
      <c r="G67" s="1103"/>
      <c r="H67" s="1103"/>
      <c r="I67" s="1103"/>
      <c r="J67" s="1103"/>
      <c r="K67" s="1103"/>
      <c r="L67" s="1103"/>
      <c r="M67" s="1103"/>
      <c r="N67" s="1103"/>
      <c r="S67" s="1739" t="s">
        <v>1145</v>
      </c>
      <c r="T67" s="1741" t="s">
        <v>1146</v>
      </c>
      <c r="U67" s="1149" t="s">
        <v>1147</v>
      </c>
      <c r="V67" s="1145" t="s">
        <v>983</v>
      </c>
      <c r="W67" s="1743" t="s">
        <v>1148</v>
      </c>
    </row>
    <row r="68" spans="2:23" s="312" customFormat="1" ht="45">
      <c r="B68" s="1103"/>
      <c r="C68" s="1103"/>
      <c r="D68" s="1103"/>
      <c r="E68" s="1103"/>
      <c r="F68" s="1103"/>
      <c r="G68" s="1103"/>
      <c r="H68" s="1103"/>
      <c r="I68" s="1103"/>
      <c r="J68" s="1103"/>
      <c r="K68" s="1103"/>
      <c r="L68" s="1103"/>
      <c r="M68" s="1103"/>
      <c r="N68" s="1103"/>
      <c r="S68" s="1740"/>
      <c r="T68" s="1742"/>
      <c r="U68" s="1150" t="s">
        <v>1149</v>
      </c>
      <c r="V68" s="1151" t="s">
        <v>982</v>
      </c>
      <c r="W68" s="1744"/>
    </row>
    <row r="69" spans="2:23" s="312" customFormat="1" ht="48" customHeight="1" thickBot="1">
      <c r="B69" s="1103"/>
      <c r="C69" s="1103"/>
      <c r="D69" s="1103"/>
      <c r="E69" s="1103"/>
      <c r="F69" s="1103"/>
      <c r="G69" s="1103"/>
      <c r="H69" s="1103"/>
      <c r="I69" s="1103"/>
      <c r="J69" s="1103"/>
      <c r="K69" s="1103"/>
      <c r="L69" s="1103"/>
      <c r="M69" s="1103"/>
      <c r="N69" s="1103"/>
      <c r="S69" s="1152" t="s">
        <v>1150</v>
      </c>
      <c r="T69" s="1153" t="s">
        <v>1151</v>
      </c>
      <c r="U69" s="1154" t="s">
        <v>1141</v>
      </c>
      <c r="V69" s="1155" t="s">
        <v>982</v>
      </c>
      <c r="W69" s="1156" t="s">
        <v>1152</v>
      </c>
    </row>
    <row r="70" spans="2:23" s="312" customFormat="1" ht="12.75" customHeight="1">
      <c r="B70" s="1103"/>
      <c r="C70" s="1103"/>
      <c r="D70" s="1103"/>
      <c r="E70" s="1103"/>
      <c r="F70" s="1103"/>
      <c r="G70" s="1103"/>
      <c r="H70" s="1103"/>
      <c r="I70" s="1103"/>
      <c r="J70" s="1103"/>
      <c r="K70" s="1103"/>
      <c r="L70" s="1103"/>
      <c r="M70" s="1103"/>
      <c r="N70" s="1103"/>
    </row>
    <row r="71" spans="2:23" s="312" customFormat="1" ht="13.5" customHeight="1">
      <c r="B71" s="1103"/>
      <c r="C71" s="1103"/>
      <c r="D71" s="1103"/>
      <c r="E71" s="1103"/>
      <c r="F71" s="1103"/>
      <c r="G71" s="1103"/>
      <c r="H71" s="1103"/>
      <c r="I71" s="1103"/>
      <c r="J71" s="1103"/>
      <c r="K71" s="1103"/>
      <c r="L71" s="1103"/>
      <c r="M71" s="1103"/>
      <c r="N71" s="1103"/>
    </row>
    <row r="72" spans="2:23" s="312" customFormat="1">
      <c r="B72" s="1103"/>
      <c r="C72" s="1104"/>
      <c r="D72" s="1104"/>
      <c r="E72" s="1104"/>
      <c r="F72" s="1103"/>
      <c r="G72" s="1103"/>
      <c r="H72" s="1103"/>
      <c r="I72" s="1103"/>
      <c r="J72" s="1103"/>
      <c r="K72" s="1103"/>
      <c r="L72" s="1103"/>
      <c r="M72" s="1103"/>
      <c r="N72" s="1103"/>
    </row>
    <row r="73" spans="2:23" s="312" customFormat="1">
      <c r="B73" s="1103"/>
      <c r="C73" s="1103"/>
      <c r="D73" s="1103"/>
      <c r="E73" s="1103"/>
      <c r="F73" s="1103"/>
      <c r="G73" s="1103"/>
      <c r="H73" s="1103"/>
      <c r="I73" s="1103"/>
      <c r="J73" s="1103"/>
      <c r="K73" s="1103"/>
      <c r="L73" s="1103"/>
      <c r="M73" s="1103"/>
      <c r="N73" s="1103"/>
    </row>
    <row r="74" spans="2:23" s="312" customFormat="1">
      <c r="B74" s="1103"/>
      <c r="C74" s="1103"/>
      <c r="D74" s="1103"/>
      <c r="E74" s="1103"/>
      <c r="F74" s="1103"/>
      <c r="G74" s="1103"/>
      <c r="H74" s="1103"/>
      <c r="I74" s="1103"/>
      <c r="J74" s="1103"/>
      <c r="K74" s="1103"/>
      <c r="L74" s="1103"/>
      <c r="M74" s="1103"/>
      <c r="N74" s="1103"/>
    </row>
    <row r="75" spans="2:23" s="312" customFormat="1">
      <c r="B75" s="1103"/>
      <c r="C75" s="1103"/>
      <c r="D75" s="1103"/>
      <c r="E75" s="1103"/>
      <c r="F75" s="1103"/>
      <c r="G75" s="1103"/>
      <c r="H75" s="1103"/>
      <c r="I75" s="1103"/>
      <c r="J75" s="1103"/>
      <c r="K75" s="1103"/>
      <c r="L75" s="1103"/>
      <c r="M75" s="1103"/>
      <c r="N75" s="1103"/>
    </row>
    <row r="76" spans="2:23" s="312" customFormat="1" ht="12.75" customHeight="1">
      <c r="B76" s="1103"/>
      <c r="C76" s="1103"/>
      <c r="D76" s="1103"/>
      <c r="E76" s="1103"/>
      <c r="F76" s="1103"/>
      <c r="G76" s="1103"/>
      <c r="H76" s="1103"/>
      <c r="I76" s="1103"/>
      <c r="J76" s="1103"/>
      <c r="K76" s="1103"/>
      <c r="L76" s="1103"/>
      <c r="M76" s="1103"/>
      <c r="N76" s="1103"/>
    </row>
    <row r="77" spans="2:23" s="312" customFormat="1">
      <c r="B77" s="1103"/>
      <c r="C77" s="1103"/>
      <c r="D77" s="1103"/>
      <c r="E77" s="1103"/>
      <c r="F77" s="1103"/>
      <c r="G77" s="1103"/>
      <c r="H77" s="1103"/>
      <c r="I77" s="1103"/>
      <c r="J77" s="1103"/>
      <c r="K77" s="1103"/>
      <c r="L77" s="1103"/>
      <c r="M77" s="1103"/>
      <c r="N77" s="1103"/>
      <c r="O77" s="314"/>
    </row>
    <row r="78" spans="2:23" s="312" customFormat="1">
      <c r="B78" s="1103"/>
      <c r="C78" s="1103"/>
      <c r="D78" s="1103"/>
      <c r="E78" s="1103"/>
      <c r="F78" s="1103"/>
      <c r="G78" s="1103"/>
      <c r="H78" s="1103"/>
      <c r="I78" s="1103"/>
      <c r="J78" s="1103"/>
      <c r="K78" s="1103"/>
      <c r="L78" s="1103"/>
      <c r="M78" s="1103"/>
      <c r="N78" s="1103"/>
      <c r="O78" s="314"/>
    </row>
    <row r="79" spans="2:23" s="312" customFormat="1">
      <c r="B79" s="1103"/>
      <c r="C79" s="1103"/>
      <c r="D79" s="1103"/>
      <c r="E79" s="1103"/>
      <c r="F79" s="1103"/>
      <c r="G79" s="1103"/>
      <c r="H79" s="1103"/>
      <c r="I79" s="1103"/>
      <c r="J79" s="1103"/>
      <c r="K79" s="1103"/>
      <c r="L79" s="1103"/>
      <c r="M79" s="1103"/>
      <c r="N79" s="1103"/>
      <c r="O79" s="314"/>
    </row>
    <row r="80" spans="2:23" s="312" customFormat="1" ht="13.5" customHeight="1">
      <c r="B80" s="1103"/>
      <c r="C80" s="1103"/>
      <c r="D80" s="1103"/>
      <c r="E80" s="1103"/>
      <c r="F80" s="1103"/>
      <c r="G80" s="1103"/>
      <c r="H80" s="1103"/>
      <c r="I80" s="1103"/>
      <c r="J80" s="1103"/>
      <c r="K80" s="1103"/>
      <c r="L80" s="1103"/>
      <c r="M80" s="1103"/>
      <c r="N80" s="1103"/>
      <c r="O80" s="314"/>
    </row>
    <row r="81" spans="2:15" s="312" customFormat="1">
      <c r="B81" s="1103"/>
      <c r="C81" s="1103"/>
      <c r="D81" s="1103"/>
      <c r="E81" s="1103"/>
      <c r="F81" s="1103"/>
      <c r="G81" s="1103"/>
      <c r="H81" s="1103"/>
      <c r="I81" s="1103"/>
      <c r="J81" s="1103"/>
      <c r="K81" s="1103"/>
      <c r="L81" s="1103"/>
      <c r="M81" s="1103"/>
      <c r="N81" s="1103"/>
      <c r="O81" s="314"/>
    </row>
    <row r="82" spans="2:15" s="312" customFormat="1">
      <c r="B82" s="1103"/>
      <c r="C82" s="1103"/>
      <c r="D82" s="1103"/>
      <c r="E82" s="1103"/>
      <c r="F82" s="1103"/>
      <c r="G82" s="1103"/>
      <c r="H82" s="1103"/>
      <c r="I82" s="1103"/>
      <c r="J82" s="1103"/>
      <c r="K82" s="1103"/>
      <c r="L82" s="1103"/>
      <c r="M82" s="1103"/>
      <c r="N82" s="1103"/>
      <c r="O82" s="314"/>
    </row>
    <row r="83" spans="2:15" s="312" customFormat="1">
      <c r="B83" s="1103"/>
      <c r="C83" s="1103"/>
      <c r="D83" s="1103"/>
      <c r="E83" s="1103"/>
      <c r="F83" s="1103"/>
      <c r="G83" s="1103"/>
      <c r="H83" s="1103"/>
      <c r="I83" s="1103"/>
      <c r="J83" s="1103"/>
      <c r="K83" s="1103"/>
      <c r="L83" s="1103"/>
      <c r="M83" s="1103"/>
      <c r="N83" s="1103"/>
      <c r="O83" s="314"/>
    </row>
    <row r="84" spans="2:15" s="312" customFormat="1">
      <c r="B84" s="1103"/>
      <c r="C84" s="1103"/>
      <c r="D84" s="1103"/>
      <c r="E84" s="1103"/>
      <c r="F84" s="1103"/>
      <c r="G84" s="1103"/>
      <c r="H84" s="1103"/>
      <c r="I84" s="1103"/>
      <c r="J84" s="1103"/>
      <c r="K84" s="1103"/>
      <c r="L84" s="1103"/>
      <c r="M84" s="1103"/>
      <c r="N84" s="1103"/>
    </row>
    <row r="85" spans="2:15" s="312" customFormat="1">
      <c r="B85" s="1103"/>
      <c r="C85" s="1103"/>
      <c r="D85" s="1103"/>
      <c r="E85" s="1103"/>
      <c r="F85" s="1103"/>
      <c r="G85" s="1103"/>
      <c r="H85" s="1103"/>
      <c r="I85" s="1103"/>
      <c r="J85" s="1103"/>
      <c r="K85" s="1103"/>
      <c r="L85" s="1103"/>
      <c r="M85" s="1103"/>
      <c r="N85" s="1103"/>
    </row>
    <row r="86" spans="2:15" s="312" customFormat="1">
      <c r="B86" s="1103"/>
      <c r="C86" s="1103"/>
      <c r="D86" s="1103"/>
      <c r="E86" s="1103"/>
      <c r="F86" s="1103"/>
      <c r="G86" s="1103"/>
      <c r="H86" s="1103"/>
      <c r="I86" s="1103"/>
      <c r="J86" s="1103"/>
      <c r="K86" s="1103"/>
      <c r="L86" s="1103"/>
      <c r="M86" s="1103"/>
      <c r="N86" s="1103"/>
    </row>
    <row r="87" spans="2:15" s="312" customFormat="1">
      <c r="B87" s="1103"/>
      <c r="C87" s="1103"/>
      <c r="D87" s="1103"/>
      <c r="E87" s="1103"/>
      <c r="F87" s="1103"/>
      <c r="G87" s="1103"/>
      <c r="H87" s="1103"/>
      <c r="I87" s="1103"/>
      <c r="J87" s="1103"/>
      <c r="K87" s="1103"/>
      <c r="L87" s="1103"/>
      <c r="M87" s="1103"/>
      <c r="N87" s="1103"/>
    </row>
    <row r="88" spans="2:15" s="312" customFormat="1">
      <c r="B88" s="1103"/>
      <c r="C88" s="1103"/>
      <c r="D88" s="1103"/>
      <c r="E88" s="1103"/>
      <c r="F88" s="1103"/>
      <c r="G88" s="1103"/>
      <c r="H88" s="1103"/>
      <c r="I88" s="1103"/>
      <c r="J88" s="1103"/>
      <c r="K88" s="1103"/>
      <c r="L88" s="1103"/>
      <c r="M88" s="1103"/>
      <c r="N88" s="1103"/>
    </row>
    <row r="89" spans="2:15" s="312" customFormat="1">
      <c r="B89" s="1103"/>
      <c r="C89" s="1103"/>
      <c r="D89" s="1103"/>
      <c r="E89" s="1103"/>
      <c r="F89" s="1103"/>
      <c r="G89" s="1103"/>
      <c r="H89" s="1103"/>
      <c r="I89" s="1103"/>
      <c r="J89" s="1103"/>
      <c r="K89" s="1103"/>
      <c r="L89" s="1103"/>
      <c r="M89" s="1103"/>
      <c r="N89" s="1103"/>
    </row>
    <row r="90" spans="2:15" s="312" customFormat="1">
      <c r="B90" s="1103"/>
      <c r="C90" s="1103"/>
      <c r="D90" s="1103"/>
      <c r="E90" s="1103"/>
      <c r="F90" s="1103"/>
      <c r="G90" s="1103"/>
      <c r="H90" s="1103"/>
      <c r="I90" s="1103"/>
      <c r="J90" s="1103"/>
      <c r="K90" s="1103"/>
      <c r="L90" s="1103"/>
      <c r="M90" s="1103"/>
      <c r="N90" s="1103"/>
    </row>
    <row r="91" spans="2:15" s="312" customFormat="1">
      <c r="B91" s="1103"/>
      <c r="C91" s="1103"/>
      <c r="D91" s="1103"/>
      <c r="E91" s="1103"/>
      <c r="F91" s="1103"/>
      <c r="G91" s="1103"/>
      <c r="H91" s="1103"/>
      <c r="I91" s="1103"/>
      <c r="J91" s="1103"/>
      <c r="K91" s="1103"/>
      <c r="L91" s="1103"/>
      <c r="M91" s="1103"/>
      <c r="N91" s="1103"/>
    </row>
    <row r="92" spans="2:15" s="312" customFormat="1">
      <c r="B92" s="1103"/>
      <c r="C92" s="1103"/>
      <c r="D92" s="1103"/>
      <c r="E92" s="1103"/>
      <c r="F92" s="1103"/>
      <c r="G92" s="1103"/>
      <c r="H92" s="1103"/>
      <c r="I92" s="1103"/>
      <c r="J92" s="1103"/>
      <c r="K92" s="1103"/>
      <c r="L92" s="1103"/>
      <c r="M92" s="1103"/>
      <c r="N92" s="1103"/>
    </row>
    <row r="93" spans="2:15" s="312" customFormat="1">
      <c r="B93" s="1103"/>
      <c r="C93" s="1103"/>
      <c r="D93" s="1103"/>
      <c r="E93" s="1103"/>
      <c r="F93" s="1103"/>
      <c r="G93" s="1103"/>
      <c r="H93" s="1103"/>
      <c r="I93" s="1103"/>
      <c r="J93" s="1103"/>
      <c r="K93" s="1103"/>
      <c r="L93" s="1103"/>
      <c r="M93" s="1103"/>
      <c r="N93" s="1103"/>
    </row>
    <row r="94" spans="2:15" s="312" customFormat="1">
      <c r="B94" s="1103"/>
      <c r="C94" s="1103"/>
      <c r="D94" s="1103"/>
      <c r="E94" s="1103"/>
      <c r="F94" s="1103"/>
      <c r="G94" s="1103"/>
      <c r="H94" s="1103"/>
      <c r="I94" s="1103"/>
      <c r="J94" s="1103"/>
      <c r="K94" s="1103"/>
      <c r="L94" s="1103"/>
      <c r="M94" s="1103"/>
      <c r="N94" s="1103"/>
    </row>
    <row r="95" spans="2:15" s="312" customFormat="1">
      <c r="B95" s="1103"/>
      <c r="C95" s="1103"/>
      <c r="D95" s="1103"/>
      <c r="E95" s="1103"/>
      <c r="F95" s="1103"/>
      <c r="G95" s="1103"/>
      <c r="H95" s="1103"/>
      <c r="I95" s="1103"/>
      <c r="J95" s="1103"/>
      <c r="K95" s="1103"/>
      <c r="L95" s="1103"/>
      <c r="M95" s="1103"/>
      <c r="N95" s="1103"/>
    </row>
    <row r="96" spans="2:15"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sheetData>
  <mergeCells count="59">
    <mergeCell ref="D49:G49"/>
    <mergeCell ref="H49:L49"/>
    <mergeCell ref="J50:M50"/>
    <mergeCell ref="F44:G44"/>
    <mergeCell ref="H44:J44"/>
    <mergeCell ref="D47:G47"/>
    <mergeCell ref="H47:L47"/>
    <mergeCell ref="D48:G48"/>
    <mergeCell ref="H48:L48"/>
    <mergeCell ref="C35:D35"/>
    <mergeCell ref="F42:G42"/>
    <mergeCell ref="H42:J42"/>
    <mergeCell ref="L42:M42"/>
    <mergeCell ref="F43:G43"/>
    <mergeCell ref="H43:J43"/>
    <mergeCell ref="L30:M30"/>
    <mergeCell ref="L31:M31"/>
    <mergeCell ref="L32:M32"/>
    <mergeCell ref="K33:M33"/>
    <mergeCell ref="F34:I34"/>
    <mergeCell ref="L34:M34"/>
    <mergeCell ref="L29:M29"/>
    <mergeCell ref="L20:M20"/>
    <mergeCell ref="K21:M21"/>
    <mergeCell ref="C22:D22"/>
    <mergeCell ref="L22:M22"/>
    <mergeCell ref="C23:D23"/>
    <mergeCell ref="L23:M23"/>
    <mergeCell ref="L24:M24"/>
    <mergeCell ref="L25:M25"/>
    <mergeCell ref="L26:M26"/>
    <mergeCell ref="L27:M27"/>
    <mergeCell ref="L28:M28"/>
    <mergeCell ref="H24:I24"/>
    <mergeCell ref="L19:M19"/>
    <mergeCell ref="C10:D10"/>
    <mergeCell ref="E10:M10"/>
    <mergeCell ref="C12:D12"/>
    <mergeCell ref="F12:I12"/>
    <mergeCell ref="K12:M12"/>
    <mergeCell ref="K13:M13"/>
    <mergeCell ref="K14:M14"/>
    <mergeCell ref="L15:M15"/>
    <mergeCell ref="L16:M16"/>
    <mergeCell ref="L17:M17"/>
    <mergeCell ref="K18:M18"/>
    <mergeCell ref="L3:M3"/>
    <mergeCell ref="L4:M4"/>
    <mergeCell ref="C8:D8"/>
    <mergeCell ref="E8:M8"/>
    <mergeCell ref="C9:D9"/>
    <mergeCell ref="E9:M9"/>
    <mergeCell ref="S61:W61"/>
    <mergeCell ref="S63:T63"/>
    <mergeCell ref="U63:U64"/>
    <mergeCell ref="V63:W63"/>
    <mergeCell ref="S67:S68"/>
    <mergeCell ref="T67:T68"/>
    <mergeCell ref="W67:W68"/>
  </mergeCells>
  <conditionalFormatting sqref="C13:C14">
    <cfRule type="cellIs" dxfId="98" priority="18" operator="equal">
      <formula>"COMPLETE"</formula>
    </cfRule>
  </conditionalFormatting>
  <conditionalFormatting sqref="C24">
    <cfRule type="cellIs" dxfId="97" priority="10" operator="equal">
      <formula>"COMPLETE"</formula>
    </cfRule>
  </conditionalFormatting>
  <conditionalFormatting sqref="C13:D14">
    <cfRule type="cellIs" dxfId="96" priority="17" operator="equal">
      <formula>"INCOMPLETE"</formula>
    </cfRule>
  </conditionalFormatting>
  <conditionalFormatting sqref="C14:D15">
    <cfRule type="expression" dxfId="95" priority="19">
      <formula>$H$33="No"</formula>
    </cfRule>
  </conditionalFormatting>
  <conditionalFormatting sqref="C24:D24">
    <cfRule type="cellIs" dxfId="94" priority="9" operator="equal">
      <formula>"INCOMPLETE"</formula>
    </cfRule>
    <cfRule type="expression" dxfId="93" priority="11">
      <formula>$H$33="No"</formula>
    </cfRule>
  </conditionalFormatting>
  <conditionalFormatting sqref="C30:D30">
    <cfRule type="expression" dxfId="92" priority="15">
      <formula>#REF!=""</formula>
    </cfRule>
    <cfRule type="expression" dxfId="91" priority="16">
      <formula>#REF!="No"</formula>
    </cfRule>
  </conditionalFormatting>
  <conditionalFormatting sqref="C31:D34">
    <cfRule type="expression" dxfId="90" priority="3">
      <formula>#REF!=""</formula>
    </cfRule>
    <cfRule type="expression" dxfId="89" priority="4">
      <formula>#REF!="No"</formula>
    </cfRule>
  </conditionalFormatting>
  <conditionalFormatting sqref="C36:D39">
    <cfRule type="expression" dxfId="88" priority="1">
      <formula>#REF!=""</formula>
    </cfRule>
    <cfRule type="expression" dxfId="87" priority="2">
      <formula>#REF!="No"</formula>
    </cfRule>
  </conditionalFormatting>
  <conditionalFormatting sqref="D16:D17 C16:C21 C25:C29">
    <cfRule type="expression" dxfId="86" priority="20">
      <formula>$H$33="No"</formula>
    </cfRule>
  </conditionalFormatting>
  <conditionalFormatting sqref="D25:D26">
    <cfRule type="expression" dxfId="85" priority="12">
      <formula>$H$33="No"</formula>
    </cfRule>
  </conditionalFormatting>
  <conditionalFormatting sqref="M37">
    <cfRule type="expression" dxfId="84" priority="5">
      <formula>#REF!=""</formula>
    </cfRule>
    <cfRule type="expression" dxfId="83" priority="6">
      <formula>#REF!="No"</formula>
    </cfRule>
  </conditionalFormatting>
  <dataValidations count="3">
    <dataValidation type="list" allowBlank="1" showInputMessage="1" showErrorMessage="1" sqref="M37 C42:C44" xr:uid="{00000000-0002-0000-0D00-000000000000}">
      <formula1>$P$37:$P$38</formula1>
    </dataValidation>
    <dataValidation type="list" allowBlank="1" showInputMessage="1" showErrorMessage="1" sqref="K34" xr:uid="{00000000-0002-0000-0D00-000001000000}">
      <formula1>"Partial, Final"</formula1>
    </dataValidation>
    <dataValidation type="list" allowBlank="1" showInputMessage="1" showErrorMessage="1" sqref="I30" xr:uid="{00000000-0002-0000-0D00-000002000000}">
      <formula1>#REF!</formula1>
    </dataValidation>
  </dataValidations>
  <pageMargins left="0.7" right="0.7" top="0.75" bottom="0.75" header="0.3" footer="0.3"/>
  <pageSetup scale="63" orientation="portrait" horizontalDpi="1200" verticalDpi="1200" r:id="rId1"/>
  <rowBreaks count="1" manualBreakCount="1">
    <brk id="50" max="16383"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9">
    <tabColor theme="8" tint="-0.249977111117893"/>
  </sheetPr>
  <dimension ref="A1:AM269"/>
  <sheetViews>
    <sheetView windowProtection="1" showGridLines="0" showZeros="0" topLeftCell="A49" zoomScaleNormal="100" zoomScaleSheetLayoutView="85" workbookViewId="0">
      <selection activeCell="I39" sqref="I39:K39"/>
    </sheetView>
  </sheetViews>
  <sheetFormatPr defaultColWidth="8.7109375" defaultRowHeight="14.25"/>
  <cols>
    <col min="1" max="1" width="3.28515625" style="195" customWidth="1"/>
    <col min="2" max="2" width="3.7109375" style="348" customWidth="1"/>
    <col min="3" max="3" width="15" style="96" customWidth="1"/>
    <col min="4" max="4" width="17.5703125" style="96" customWidth="1"/>
    <col min="5" max="5" width="9.7109375" style="96" customWidth="1"/>
    <col min="6" max="6" width="46" style="96" customWidth="1"/>
    <col min="7" max="7" width="22" style="96" customWidth="1"/>
    <col min="8" max="8" width="15" style="96" customWidth="1"/>
    <col min="9" max="9" width="14.42578125" style="96" customWidth="1"/>
    <col min="10" max="10" width="16.28515625" style="96" customWidth="1"/>
    <col min="11" max="11" width="3.7109375" style="96" customWidth="1"/>
    <col min="12" max="13" width="3.28515625" style="195" customWidth="1"/>
    <col min="14" max="14" width="25" style="195" hidden="1" customWidth="1"/>
    <col min="15" max="15" width="4.28515625" style="195" customWidth="1"/>
    <col min="16" max="16" width="10.7109375" style="195" customWidth="1"/>
    <col min="17" max="37" width="8.7109375" style="195"/>
    <col min="38" max="16384" width="8.7109375" style="96"/>
  </cols>
  <sheetData>
    <row r="1" spans="1:39" s="195" customFormat="1" ht="15.75" customHeight="1"/>
    <row r="2" spans="1:39" s="95" customFormat="1" ht="36" customHeight="1">
      <c r="A2" s="195"/>
      <c r="B2" s="348"/>
      <c r="C2" s="145"/>
      <c r="D2" s="143"/>
      <c r="E2" s="143"/>
      <c r="F2" s="143"/>
      <c r="G2" s="143"/>
      <c r="H2" s="143"/>
      <c r="I2" s="143"/>
      <c r="J2" s="509" t="str">
        <f>'Change Log, Version ID'!F5</f>
        <v xml:space="preserve">CES - 2021b  </v>
      </c>
      <c r="K2" s="143"/>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96"/>
      <c r="AM2" s="96"/>
    </row>
    <row r="3" spans="1:39" s="95" customFormat="1" ht="16.899999999999999" customHeight="1">
      <c r="A3" s="195"/>
      <c r="B3" s="348"/>
      <c r="C3" s="143"/>
      <c r="D3" s="143"/>
      <c r="E3" s="143"/>
      <c r="F3" s="143"/>
      <c r="G3" s="143"/>
      <c r="H3" s="143"/>
      <c r="I3" s="143"/>
      <c r="J3" s="146"/>
      <c r="K3" s="146"/>
      <c r="L3" s="351"/>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96"/>
      <c r="AM3" s="96"/>
    </row>
    <row r="4" spans="1:39" s="95" customFormat="1" ht="21" customHeight="1">
      <c r="A4" s="195"/>
      <c r="B4" s="348"/>
      <c r="C4" s="176" t="s">
        <v>187</v>
      </c>
      <c r="D4" s="143"/>
      <c r="E4" s="143"/>
      <c r="F4" s="143"/>
      <c r="G4" s="143"/>
      <c r="H4" s="143"/>
      <c r="I4" s="143" t="s">
        <v>132</v>
      </c>
      <c r="J4" s="449" t="str">
        <f>IF(Application!project_number_application="","",Application!project_number_application)</f>
        <v/>
      </c>
      <c r="K4" s="143"/>
      <c r="L4" s="195"/>
      <c r="M4" s="352"/>
      <c r="N4" s="195"/>
      <c r="O4" s="195"/>
      <c r="P4" s="292"/>
      <c r="Q4" s="195"/>
      <c r="R4" s="195"/>
      <c r="S4" s="195"/>
      <c r="T4" s="195"/>
      <c r="U4" s="195"/>
      <c r="V4" s="195"/>
      <c r="W4" s="195"/>
      <c r="X4" s="195"/>
      <c r="Y4" s="195"/>
      <c r="Z4" s="195"/>
      <c r="AA4" s="195"/>
      <c r="AB4" s="195"/>
      <c r="AC4" s="195"/>
      <c r="AD4" s="195"/>
      <c r="AE4" s="195"/>
      <c r="AF4" s="195"/>
      <c r="AG4" s="195"/>
      <c r="AH4" s="195"/>
      <c r="AI4" s="195"/>
      <c r="AJ4" s="195"/>
      <c r="AK4" s="195"/>
      <c r="AL4" s="96"/>
      <c r="AM4" s="96"/>
    </row>
    <row r="5" spans="1:39" s="95" customFormat="1" ht="22.9" customHeight="1">
      <c r="A5" s="195"/>
      <c r="B5" s="348"/>
      <c r="C5" s="183" t="s">
        <v>978</v>
      </c>
      <c r="D5" s="143"/>
      <c r="E5" s="143"/>
      <c r="F5" s="144"/>
      <c r="G5" s="143"/>
      <c r="H5" s="143"/>
      <c r="I5" s="147" t="s">
        <v>137</v>
      </c>
      <c r="J5" s="465">
        <f ca="1">TODAY()</f>
        <v>45623</v>
      </c>
      <c r="K5" s="143"/>
      <c r="L5" s="195"/>
      <c r="M5" s="202"/>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96"/>
      <c r="AM5" s="96"/>
    </row>
    <row r="6" spans="1:39" s="95" customFormat="1" ht="17.25">
      <c r="A6" s="195"/>
      <c r="B6" s="348"/>
      <c r="C6" s="148"/>
      <c r="D6" s="143"/>
      <c r="E6" s="143"/>
      <c r="F6" s="144"/>
      <c r="G6" s="149"/>
      <c r="H6" s="150"/>
      <c r="I6" s="151" t="s">
        <v>1209</v>
      </c>
      <c r="J6" s="975" t="e">
        <f>IF('Project Summary Form'!$T$8="","",'Project Summary Form'!$T$8)</f>
        <v>#DIV/0!</v>
      </c>
      <c r="K6" s="143"/>
      <c r="L6" s="221"/>
      <c r="M6" s="1191" t="s">
        <v>1210</v>
      </c>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96"/>
      <c r="AM6" s="96"/>
    </row>
    <row r="7" spans="1:39" s="95" customFormat="1" ht="20.25" customHeight="1">
      <c r="A7" s="195"/>
      <c r="B7" s="348"/>
      <c r="C7" s="1762" t="str">
        <f>IF(Application!$K$5="","",Application!$K$5)</f>
        <v/>
      </c>
      <c r="D7" s="1763"/>
      <c r="E7" s="1763"/>
      <c r="F7" s="1764"/>
      <c r="G7" s="149"/>
      <c r="H7" s="150"/>
      <c r="I7" s="151" t="s">
        <v>143</v>
      </c>
      <c r="J7" s="975">
        <f>IF('Project Summary Form'!$T$4="","",'Project Summary Form'!$T$4)</f>
        <v>510000</v>
      </c>
      <c r="K7" s="143"/>
      <c r="L7" s="195"/>
      <c r="M7" s="202" t="s">
        <v>30</v>
      </c>
      <c r="N7" s="293"/>
      <c r="O7" s="293"/>
      <c r="P7" s="195"/>
      <c r="Q7" s="195"/>
      <c r="R7" s="195"/>
      <c r="S7" s="195"/>
      <c r="T7" s="195"/>
      <c r="U7" s="195"/>
      <c r="V7" s="195"/>
      <c r="W7" s="195"/>
      <c r="X7" s="195"/>
      <c r="Y7" s="195"/>
      <c r="Z7" s="195"/>
      <c r="AA7" s="195"/>
      <c r="AB7" s="195"/>
      <c r="AC7" s="195"/>
      <c r="AD7" s="195"/>
      <c r="AE7" s="195"/>
      <c r="AF7" s="195"/>
      <c r="AG7" s="195"/>
      <c r="AH7" s="195"/>
      <c r="AI7" s="195"/>
      <c r="AJ7" s="195"/>
      <c r="AK7" s="195"/>
      <c r="AL7" s="96"/>
      <c r="AM7" s="96"/>
    </row>
    <row r="8" spans="1:39" s="95" customFormat="1" ht="20.25" customHeight="1">
      <c r="A8" s="195"/>
      <c r="B8" s="348"/>
      <c r="C8" s="1768" t="str">
        <f>IF(Application!$D$12="","",Application!$D$12)</f>
        <v xml:space="preserve"> </v>
      </c>
      <c r="D8" s="1769"/>
      <c r="E8" s="1769"/>
      <c r="F8" s="1770"/>
      <c r="G8" s="152"/>
      <c r="H8" s="150"/>
      <c r="I8" s="153" t="s">
        <v>138</v>
      </c>
      <c r="J8" s="975">
        <f>H21</f>
        <v>0</v>
      </c>
      <c r="K8" s="143"/>
      <c r="L8" s="195"/>
      <c r="M8" s="195"/>
      <c r="N8" s="293"/>
      <c r="O8" s="195"/>
      <c r="P8" s="195"/>
      <c r="Q8" s="195"/>
      <c r="R8" s="195"/>
      <c r="S8" s="195"/>
      <c r="T8" s="195"/>
      <c r="U8" s="195"/>
      <c r="V8" s="195"/>
      <c r="W8" s="195"/>
      <c r="X8" s="195"/>
      <c r="Y8" s="195"/>
      <c r="Z8" s="195"/>
      <c r="AA8" s="195"/>
      <c r="AB8" s="195"/>
      <c r="AC8" s="195"/>
      <c r="AD8" s="195"/>
      <c r="AE8" s="195"/>
      <c r="AF8" s="195"/>
      <c r="AG8" s="195"/>
      <c r="AH8" s="195"/>
      <c r="AI8" s="195"/>
      <c r="AJ8" s="195"/>
      <c r="AK8" s="195"/>
      <c r="AL8" s="96"/>
      <c r="AM8" s="96"/>
    </row>
    <row r="9" spans="1:39" s="95" customFormat="1" ht="20.25" customHeight="1">
      <c r="A9" s="195"/>
      <c r="B9" s="348"/>
      <c r="C9" s="1768" t="str">
        <f>IF(Application!$D$13="","",Application!$D$13)</f>
        <v xml:space="preserve"> </v>
      </c>
      <c r="D9" s="1769"/>
      <c r="E9" s="1769"/>
      <c r="F9" s="1770"/>
      <c r="G9" s="152"/>
      <c r="H9" s="150"/>
      <c r="I9" s="150" t="s">
        <v>139</v>
      </c>
      <c r="J9" s="976">
        <f>IF('Project Summary Form'!$T$7="","",'Project Summary Form'!$T$7)</f>
        <v>0</v>
      </c>
      <c r="K9" s="143"/>
      <c r="L9" s="353"/>
      <c r="M9" s="202"/>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96"/>
      <c r="AM9" s="96"/>
    </row>
    <row r="10" spans="1:39" s="95" customFormat="1" ht="20.25" customHeight="1">
      <c r="A10" s="195"/>
      <c r="B10" s="348"/>
      <c r="C10" s="1765" t="str">
        <f>IF(Application!$D$14="","",CONCATENATE(Application!$D$14,", WA ",Application!$H$14))</f>
        <v xml:space="preserve"> , WA  </v>
      </c>
      <c r="D10" s="1766"/>
      <c r="E10" s="1766"/>
      <c r="F10" s="1767"/>
      <c r="G10" s="149"/>
      <c r="H10" s="149"/>
      <c r="I10" s="150" t="s">
        <v>140</v>
      </c>
      <c r="J10" s="977" t="e">
        <f>IF('Project Summary Form'!$T$6="","",'Project Summary Form'!$T$6)</f>
        <v>#DIV/0!</v>
      </c>
      <c r="K10" s="143"/>
      <c r="L10" s="354"/>
      <c r="M10" s="202"/>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96"/>
      <c r="AM10" s="96"/>
    </row>
    <row r="11" spans="1:39" s="95" customFormat="1" ht="19.899999999999999" customHeight="1">
      <c r="A11" s="195"/>
      <c r="B11" s="348"/>
      <c r="C11" s="483" t="s">
        <v>287</v>
      </c>
      <c r="D11" s="146"/>
      <c r="E11" s="154"/>
      <c r="F11" s="146"/>
      <c r="G11" s="149"/>
      <c r="H11" s="155"/>
      <c r="I11" s="150" t="s">
        <v>141</v>
      </c>
      <c r="J11" s="978" t="e">
        <f>IF('Project Summary Form'!$T$5="","",'Project Summary Form'!$T$5)</f>
        <v>#DIV/0!</v>
      </c>
      <c r="K11" s="143"/>
      <c r="L11" s="354"/>
      <c r="M11" s="351"/>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96"/>
      <c r="AM11" s="96"/>
    </row>
    <row r="12" spans="1:39" s="95" customFormat="1" ht="19.5" customHeight="1">
      <c r="A12" s="195"/>
      <c r="B12" s="348"/>
      <c r="C12" s="143"/>
      <c r="D12" s="143"/>
      <c r="E12" s="156"/>
      <c r="F12" s="157"/>
      <c r="G12" s="149"/>
      <c r="H12" s="155"/>
      <c r="I12" s="150" t="s">
        <v>148</v>
      </c>
      <c r="J12" s="979" t="e">
        <f>ROUND($I$21*0.0006,0)&amp;" tons"</f>
        <v>#DIV/0!</v>
      </c>
      <c r="K12" s="143"/>
      <c r="L12" s="354"/>
      <c r="M12" s="351"/>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96"/>
      <c r="AM12" s="96"/>
    </row>
    <row r="13" spans="1:39" s="95" customFormat="1" ht="9" customHeight="1">
      <c r="A13" s="195"/>
      <c r="B13" s="348"/>
      <c r="C13" s="143"/>
      <c r="D13" s="143"/>
      <c r="E13" s="156"/>
      <c r="F13" s="157"/>
      <c r="G13" s="149"/>
      <c r="H13" s="155"/>
      <c r="I13" s="150"/>
      <c r="J13" s="150"/>
      <c r="K13" s="143"/>
      <c r="L13" s="354"/>
      <c r="M13" s="351"/>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96"/>
      <c r="AM13" s="96"/>
    </row>
    <row r="14" spans="1:39" s="95" customFormat="1" ht="54.75" customHeight="1">
      <c r="A14" s="195"/>
      <c r="B14" s="348"/>
      <c r="C14" s="1704" t="s">
        <v>247</v>
      </c>
      <c r="D14" s="1704"/>
      <c r="E14" s="1704"/>
      <c r="F14" s="1704"/>
      <c r="G14" s="1704"/>
      <c r="H14" s="1704"/>
      <c r="I14" s="1704"/>
      <c r="J14" s="1704"/>
      <c r="K14" s="196"/>
      <c r="L14" s="355"/>
      <c r="M14" s="294"/>
      <c r="N14" s="294"/>
      <c r="O14" s="294"/>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96"/>
      <c r="AM14" s="96"/>
    </row>
    <row r="15" spans="1:39" s="95" customFormat="1" ht="21.75" customHeight="1">
      <c r="A15" s="195"/>
      <c r="B15" s="348"/>
      <c r="C15" s="360" t="s">
        <v>262</v>
      </c>
      <c r="D15" s="196"/>
      <c r="E15" s="196"/>
      <c r="F15" s="196"/>
      <c r="G15" s="196"/>
      <c r="H15" s="196"/>
      <c r="I15" s="196"/>
      <c r="J15" s="196"/>
      <c r="K15" s="98"/>
      <c r="L15" s="355"/>
      <c r="M15" s="356"/>
      <c r="N15" s="294"/>
      <c r="O15" s="294"/>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96"/>
      <c r="AM15" s="96"/>
    </row>
    <row r="16" spans="1:39" s="95" customFormat="1" ht="82.15" customHeight="1">
      <c r="A16" s="195"/>
      <c r="B16" s="348"/>
      <c r="C16" s="913" t="s">
        <v>977</v>
      </c>
      <c r="D16" s="913"/>
      <c r="E16" s="913"/>
      <c r="F16" s="913" t="s">
        <v>979</v>
      </c>
      <c r="G16" s="913" t="s">
        <v>316</v>
      </c>
      <c r="H16" s="913" t="s">
        <v>315</v>
      </c>
      <c r="I16" s="913" t="s">
        <v>64</v>
      </c>
      <c r="J16" s="913" t="s">
        <v>65</v>
      </c>
      <c r="K16" s="146"/>
      <c r="L16" s="195"/>
      <c r="M16" s="195"/>
      <c r="N16" s="295"/>
      <c r="O16" s="2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96"/>
      <c r="AM16" s="96"/>
    </row>
    <row r="17" spans="1:39" s="95" customFormat="1" ht="3.75" customHeight="1">
      <c r="A17" s="195"/>
      <c r="B17" s="348"/>
      <c r="C17" s="164"/>
      <c r="D17" s="143"/>
      <c r="E17" s="165"/>
      <c r="F17" s="165"/>
      <c r="G17" s="165"/>
      <c r="H17" s="165"/>
      <c r="I17" s="165"/>
      <c r="J17" s="166"/>
      <c r="K17" s="146"/>
      <c r="L17" s="195"/>
      <c r="M17" s="195"/>
      <c r="N17" s="296"/>
      <c r="O17" s="296"/>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96"/>
      <c r="AM17" s="96"/>
    </row>
    <row r="18" spans="1:39" s="95" customFormat="1" ht="18" customHeight="1">
      <c r="A18" s="195"/>
      <c r="B18" s="348"/>
      <c r="C18" s="167">
        <v>1</v>
      </c>
      <c r="D18" s="168"/>
      <c r="E18" s="168"/>
      <c r="F18" s="168" t="str">
        <f>IF('Project Summary Form'!J16="","",'Project Summary Form'!J16)</f>
        <v>Assessment Phase</v>
      </c>
      <c r="G18" s="467">
        <f>IF('Project Summary Form'!L16="","",'Project Summary Form'!L16)</f>
        <v>10000</v>
      </c>
      <c r="H18" s="467" t="str">
        <f>IF('Project Summary Form'!R16="","",'Project Summary Form'!R16)</f>
        <v/>
      </c>
      <c r="I18" s="912" t="str">
        <f>IF('Project Summary Form'!T16="","",'Project Summary Form'!T16)</f>
        <v/>
      </c>
      <c r="J18" s="911" t="str">
        <f>IF(+I18="","",I18*'Project Summary Form'!$T$3)</f>
        <v/>
      </c>
      <c r="K18" s="146"/>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96"/>
      <c r="AM18" s="96"/>
    </row>
    <row r="19" spans="1:39" s="95" customFormat="1" ht="18" customHeight="1">
      <c r="A19" s="195"/>
      <c r="B19" s="348"/>
      <c r="C19" s="167">
        <v>2</v>
      </c>
      <c r="D19" s="168"/>
      <c r="E19" s="168"/>
      <c r="F19" s="168" t="str">
        <f>IF('Project Summary Form'!J17="","",'Project Summary Form'!J17)</f>
        <v>Commissioning Phase</v>
      </c>
      <c r="G19" s="467">
        <f>IF('Project Summary Form'!L17="","",'Project Summary Form'!L17)</f>
        <v>500000</v>
      </c>
      <c r="H19" s="467" t="str">
        <f>IF('Project Summary Form'!R17="","",'Project Summary Form'!R17)</f>
        <v/>
      </c>
      <c r="I19" s="912" t="str">
        <f>IF('Project Summary Form'!T17="","",'Project Summary Form'!T17)</f>
        <v/>
      </c>
      <c r="J19" s="911" t="str">
        <f>IF(+I19="","",I19*'Project Summary Form'!$T$3)</f>
        <v/>
      </c>
      <c r="K19" s="146"/>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96"/>
      <c r="AM19" s="96"/>
    </row>
    <row r="20" spans="1:39" s="95" customFormat="1" ht="18" customHeight="1">
      <c r="A20" s="195"/>
      <c r="B20" s="348"/>
      <c r="C20" s="167">
        <v>3</v>
      </c>
      <c r="D20" s="168"/>
      <c r="E20" s="168"/>
      <c r="F20" s="168" t="str">
        <f>IF('Project Summary Form'!J18="","",'Project Summary Form'!J18)</f>
        <v>Performance Phase</v>
      </c>
      <c r="G20" s="912" t="str">
        <f>IF('Project Summary Form'!L18="","",'Project Summary Form'!L18)</f>
        <v/>
      </c>
      <c r="H20" s="467" t="str">
        <f>IF('Project Summary Form'!R18="","",'Project Summary Form'!R18)</f>
        <v/>
      </c>
      <c r="I20" s="467" t="e">
        <f>IF('Project Summary Form'!T18="","",'Project Summary Form'!T18)</f>
        <v>#DIV/0!</v>
      </c>
      <c r="J20" s="468" t="e">
        <f>IF(+I20="","",I20*'Project Summary Form'!$T$3)</f>
        <v>#DIV/0!</v>
      </c>
      <c r="K20" s="146"/>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96"/>
      <c r="AM20" s="96"/>
    </row>
    <row r="21" spans="1:39" ht="19.149999999999999" customHeight="1">
      <c r="C21" s="177" t="s">
        <v>59</v>
      </c>
      <c r="D21" s="178"/>
      <c r="E21" s="179">
        <f>'Project Summary Form'!$E$31</f>
        <v>3</v>
      </c>
      <c r="F21" s="180"/>
      <c r="G21" s="464">
        <f>'Project Summary Form'!$L$31</f>
        <v>510000</v>
      </c>
      <c r="H21" s="464">
        <f>'Project Summary Form'!$R$31</f>
        <v>0</v>
      </c>
      <c r="I21" s="442" t="e">
        <f>'Project Summary Form'!$T$31</f>
        <v>#DIV/0!</v>
      </c>
      <c r="J21" s="463" t="e">
        <f>'Project Summary Form'!$T$8</f>
        <v>#DIV/0!</v>
      </c>
      <c r="K21" s="146"/>
    </row>
    <row r="22" spans="1:39" ht="9.75" customHeight="1"/>
    <row r="23" spans="1:39" ht="18" customHeight="1">
      <c r="C23" s="1705" t="s">
        <v>1211</v>
      </c>
      <c r="D23" s="1706"/>
      <c r="E23" s="1706"/>
      <c r="F23" s="1706"/>
      <c r="G23" s="1706"/>
      <c r="H23" s="1706"/>
      <c r="I23" s="1706"/>
      <c r="J23" s="1707"/>
    </row>
    <row r="24" spans="1:39" ht="18" customHeight="1">
      <c r="C24" s="1052"/>
      <c r="D24" s="1051"/>
      <c r="E24" s="1051"/>
      <c r="F24" s="1051"/>
      <c r="G24" s="243"/>
      <c r="H24" s="243"/>
      <c r="I24" s="243"/>
      <c r="J24" s="1053"/>
    </row>
    <row r="25" spans="1:39" ht="18" customHeight="1">
      <c r="C25" s="1047"/>
      <c r="D25" s="1046"/>
      <c r="E25" s="1046"/>
      <c r="F25" s="1054" t="s">
        <v>1212</v>
      </c>
      <c r="G25" s="1088" t="s">
        <v>1036</v>
      </c>
      <c r="H25" s="1046" t="s">
        <v>1170</v>
      </c>
      <c r="I25" s="1046"/>
      <c r="J25" s="1048"/>
    </row>
    <row r="26" spans="1:39" ht="18" customHeight="1">
      <c r="C26" s="1047"/>
      <c r="D26" s="1046"/>
      <c r="E26" s="1046"/>
      <c r="F26" s="1046"/>
      <c r="G26" s="1194"/>
      <c r="H26" s="1046"/>
      <c r="I26" s="1046"/>
      <c r="J26" s="1048"/>
    </row>
    <row r="27" spans="1:39" ht="18" customHeight="1">
      <c r="C27" s="1047"/>
      <c r="D27" s="1046"/>
      <c r="E27" s="1046"/>
      <c r="F27" s="1046"/>
      <c r="G27" s="101"/>
      <c r="H27" s="1054" t="s">
        <v>1183</v>
      </c>
      <c r="I27" s="1049" t="s">
        <v>1255</v>
      </c>
      <c r="J27" s="1048"/>
    </row>
    <row r="28" spans="1:39" ht="18" customHeight="1">
      <c r="C28" s="1759"/>
      <c r="D28" s="1760"/>
      <c r="E28" s="1046"/>
      <c r="F28" s="1046"/>
      <c r="G28" s="101"/>
      <c r="H28" s="1054" t="s">
        <v>1172</v>
      </c>
      <c r="I28" s="1050" t="s">
        <v>50</v>
      </c>
      <c r="J28" s="1048" t="s">
        <v>1038</v>
      </c>
    </row>
    <row r="29" spans="1:39" ht="18" customHeight="1">
      <c r="C29" s="1047"/>
      <c r="D29" s="1046"/>
      <c r="E29" s="1046"/>
      <c r="F29" s="1046"/>
      <c r="G29" s="101"/>
      <c r="H29" s="101"/>
      <c r="I29" s="101"/>
      <c r="J29" s="1048"/>
    </row>
    <row r="30" spans="1:39" ht="18" customHeight="1">
      <c r="C30" s="1055" t="s">
        <v>1213</v>
      </c>
      <c r="D30" s="1046"/>
      <c r="E30" s="1046"/>
      <c r="F30" s="1046"/>
      <c r="G30" s="101"/>
      <c r="H30" s="101"/>
      <c r="I30" s="101"/>
      <c r="J30" s="1048"/>
    </row>
    <row r="31" spans="1:39" ht="18" customHeight="1">
      <c r="C31" s="1708" t="s">
        <v>1181</v>
      </c>
      <c r="D31" s="1709"/>
      <c r="E31" s="1709"/>
      <c r="F31" s="1709"/>
      <c r="G31" s="1709"/>
      <c r="H31" s="1709"/>
      <c r="I31" s="1709"/>
      <c r="J31" s="1710"/>
    </row>
    <row r="32" spans="1:39" ht="18" customHeight="1">
      <c r="C32" s="1711"/>
      <c r="D32" s="1712"/>
      <c r="E32" s="1712"/>
      <c r="F32" s="1712"/>
      <c r="G32" s="1712"/>
      <c r="H32" s="1712"/>
      <c r="I32" s="1712"/>
      <c r="J32" s="1713"/>
    </row>
    <row r="33" spans="1:37" ht="18" customHeight="1">
      <c r="C33" s="1711"/>
      <c r="D33" s="1712"/>
      <c r="E33" s="1712"/>
      <c r="F33" s="1712"/>
      <c r="G33" s="1712"/>
      <c r="H33" s="1712"/>
      <c r="I33" s="1712"/>
      <c r="J33" s="1713"/>
    </row>
    <row r="34" spans="1:37" ht="18" customHeight="1">
      <c r="C34" s="1711"/>
      <c r="D34" s="1712"/>
      <c r="E34" s="1712"/>
      <c r="F34" s="1712"/>
      <c r="G34" s="1712"/>
      <c r="H34" s="1712"/>
      <c r="I34" s="1712"/>
      <c r="J34" s="1713"/>
    </row>
    <row r="35" spans="1:37" ht="18" customHeight="1">
      <c r="C35" s="1711"/>
      <c r="D35" s="1712"/>
      <c r="E35" s="1712"/>
      <c r="F35" s="1712"/>
      <c r="G35" s="1712"/>
      <c r="H35" s="1712"/>
      <c r="I35" s="1712"/>
      <c r="J35" s="1713"/>
    </row>
    <row r="36" spans="1:37" ht="18" customHeight="1">
      <c r="C36" s="1711"/>
      <c r="D36" s="1712"/>
      <c r="E36" s="1712"/>
      <c r="F36" s="1712"/>
      <c r="G36" s="1712"/>
      <c r="H36" s="1712"/>
      <c r="I36" s="1712"/>
      <c r="J36" s="1713"/>
    </row>
    <row r="37" spans="1:37" ht="18" customHeight="1">
      <c r="C37" s="1714"/>
      <c r="D37" s="1715"/>
      <c r="E37" s="1715"/>
      <c r="F37" s="1715"/>
      <c r="G37" s="1715"/>
      <c r="H37" s="1715"/>
      <c r="I37" s="1715"/>
      <c r="J37" s="1716"/>
    </row>
    <row r="38" spans="1:37" ht="18" customHeight="1">
      <c r="C38" s="1717"/>
      <c r="D38" s="1718"/>
      <c r="E38" s="1718"/>
      <c r="F38" s="1718"/>
      <c r="G38" s="1718"/>
      <c r="H38" s="1718"/>
      <c r="I38" s="1718"/>
      <c r="J38" s="1719"/>
    </row>
    <row r="39" spans="1:37" ht="18" customHeight="1">
      <c r="C39" s="914"/>
      <c r="D39" s="914"/>
      <c r="E39" s="914"/>
      <c r="F39" s="914"/>
      <c r="G39" s="914"/>
      <c r="H39" s="914"/>
      <c r="I39" s="914"/>
      <c r="J39" s="914"/>
    </row>
    <row r="40" spans="1:37" s="101" customFormat="1" ht="18.75" customHeight="1">
      <c r="A40" s="290"/>
      <c r="B40" s="349"/>
      <c r="C40" s="1704" t="s">
        <v>263</v>
      </c>
      <c r="D40" s="1704"/>
      <c r="E40" s="1704"/>
      <c r="F40" s="1704"/>
      <c r="G40" s="1704"/>
      <c r="H40" s="1704"/>
      <c r="I40" s="1704"/>
      <c r="J40" s="1704"/>
      <c r="K40" s="243"/>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row>
    <row r="41" spans="1:37" s="101" customFormat="1" ht="42.75" customHeight="1">
      <c r="A41" s="290"/>
      <c r="B41" s="349"/>
      <c r="C41" s="1704"/>
      <c r="D41" s="1704"/>
      <c r="E41" s="1704"/>
      <c r="F41" s="1704"/>
      <c r="G41" s="1704"/>
      <c r="H41" s="1704"/>
      <c r="I41" s="1704"/>
      <c r="J41" s="1704"/>
      <c r="K41" s="243"/>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row>
    <row r="42" spans="1:37" s="101" customFormat="1" ht="21.75" customHeight="1">
      <c r="A42" s="290"/>
      <c r="B42" s="349"/>
      <c r="C42" s="1697" t="s">
        <v>156</v>
      </c>
      <c r="D42" s="1697"/>
      <c r="E42" s="1697"/>
      <c r="F42" s="1697"/>
      <c r="G42" s="1697"/>
      <c r="H42" s="1697"/>
      <c r="I42" s="1697"/>
      <c r="J42" s="1697"/>
      <c r="K42" s="244"/>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row>
    <row r="43" spans="1:37" s="101" customFormat="1" ht="21.75" customHeight="1">
      <c r="A43" s="290"/>
      <c r="B43" s="349"/>
      <c r="C43" s="1697"/>
      <c r="D43" s="1697"/>
      <c r="E43" s="1697"/>
      <c r="F43" s="1697"/>
      <c r="G43" s="1697"/>
      <c r="H43" s="1697"/>
      <c r="I43" s="1697"/>
      <c r="J43" s="1697"/>
      <c r="K43" s="244"/>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row>
    <row r="44" spans="1:37" s="101" customFormat="1" ht="65.25" customHeight="1">
      <c r="A44" s="290"/>
      <c r="B44" s="349"/>
      <c r="C44" s="1697"/>
      <c r="D44" s="1697"/>
      <c r="E44" s="1697"/>
      <c r="F44" s="1697"/>
      <c r="G44" s="1697"/>
      <c r="H44" s="1697"/>
      <c r="I44" s="1697"/>
      <c r="J44" s="1697"/>
      <c r="K44" s="244"/>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row>
    <row r="45" spans="1:37" s="103" customFormat="1" ht="9" customHeight="1">
      <c r="A45" s="291"/>
      <c r="B45" s="350"/>
      <c r="C45" s="121"/>
      <c r="D45" s="121"/>
      <c r="E45" s="121"/>
      <c r="F45" s="121"/>
      <c r="G45" s="121"/>
      <c r="H45" s="121"/>
      <c r="I45" s="12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row>
    <row r="46" spans="1:37" s="103" customFormat="1" ht="26.25" customHeight="1" thickBot="1">
      <c r="A46" s="291"/>
      <c r="B46" s="350"/>
      <c r="C46" s="121"/>
      <c r="D46" s="121"/>
      <c r="E46" s="121"/>
      <c r="F46" s="121"/>
      <c r="G46" s="122"/>
      <c r="H46" s="123"/>
      <c r="I46" s="123"/>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row>
    <row r="47" spans="1:37" s="103" customFormat="1" ht="37.5" customHeight="1">
      <c r="A47" s="291"/>
      <c r="B47" s="350"/>
      <c r="C47" s="124" t="s">
        <v>146</v>
      </c>
      <c r="D47" s="125"/>
      <c r="E47" s="125"/>
      <c r="F47" s="125"/>
      <c r="G47" s="121"/>
      <c r="H47" s="126" t="s">
        <v>13</v>
      </c>
      <c r="I47" s="121"/>
      <c r="J47" s="106"/>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row>
    <row r="48" spans="1:37" s="103" customFormat="1" ht="15.75" customHeight="1">
      <c r="A48" s="291"/>
      <c r="B48" s="350"/>
      <c r="C48" s="121"/>
      <c r="D48" s="121"/>
      <c r="E48" s="121"/>
      <c r="F48" s="121"/>
      <c r="G48" s="121"/>
      <c r="H48" s="121"/>
      <c r="I48" s="121"/>
      <c r="J48" s="106"/>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row>
    <row r="49" spans="1:37" s="103" customFormat="1" ht="20.25">
      <c r="A49" s="291"/>
      <c r="B49" s="350"/>
      <c r="C49" s="1698" t="s">
        <v>147</v>
      </c>
      <c r="D49" s="1699"/>
      <c r="E49" s="1700" t="str">
        <f>IF(Application!$D$29="","",Application!$D$29)</f>
        <v/>
      </c>
      <c r="F49" s="1701"/>
      <c r="G49" s="127"/>
      <c r="H49" s="127"/>
      <c r="I49" s="127"/>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row>
    <row r="50" spans="1:37" s="103" customFormat="1" ht="17.25" customHeight="1">
      <c r="A50" s="291"/>
      <c r="B50" s="350"/>
      <c r="C50" s="128"/>
      <c r="D50" s="128"/>
      <c r="E50" s="128"/>
      <c r="F50" s="128"/>
      <c r="G50" s="128"/>
      <c r="H50" s="128"/>
      <c r="I50" s="128"/>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row>
    <row r="51" spans="1:37" s="103" customFormat="1" ht="20.25">
      <c r="A51" s="291"/>
      <c r="B51" s="350"/>
      <c r="C51" s="129" t="s">
        <v>144</v>
      </c>
      <c r="E51" s="130"/>
      <c r="F51" s="239" t="s">
        <v>53</v>
      </c>
      <c r="G51" s="1693" t="str">
        <f>IF($C$53="Contractor 1",Application!$D$39,IF($C$53="Contractor 2",Application!$D$52,Application!$D$26))</f>
        <v xml:space="preserve"> </v>
      </c>
      <c r="H51" s="1693"/>
      <c r="I51" s="1693"/>
      <c r="J51" s="1693"/>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row>
    <row r="52" spans="1:37" s="103" customFormat="1" ht="20.25">
      <c r="A52" s="291"/>
      <c r="B52" s="350"/>
      <c r="C52" s="122"/>
      <c r="D52" s="122"/>
      <c r="E52" s="131"/>
      <c r="F52" s="132" t="s">
        <v>203</v>
      </c>
      <c r="G52" s="1693">
        <f>IF($C$53="Contractor 1",Application!$D$41,IF($C$53="Contractor 2",Application!$D$56,Application!$D$27))</f>
        <v>0</v>
      </c>
      <c r="H52" s="1693"/>
      <c r="I52" s="1693"/>
      <c r="J52" s="1693"/>
      <c r="L52" s="291"/>
      <c r="M52" s="291"/>
      <c r="N52" s="291" t="s">
        <v>149</v>
      </c>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row>
    <row r="53" spans="1:37" s="103" customFormat="1" ht="20.25">
      <c r="A53" s="291"/>
      <c r="B53" s="350"/>
      <c r="C53" s="1702" t="s">
        <v>149</v>
      </c>
      <c r="D53" s="1702"/>
      <c r="E53" s="131"/>
      <c r="F53" s="132" t="s">
        <v>196</v>
      </c>
      <c r="G53" s="1703">
        <v>0</v>
      </c>
      <c r="H53" s="1703"/>
      <c r="I53" s="1703"/>
      <c r="J53" s="1703"/>
      <c r="L53" s="291"/>
      <c r="M53" s="291"/>
      <c r="N53" s="291" t="s">
        <v>597</v>
      </c>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row>
    <row r="54" spans="1:37" s="103" customFormat="1" ht="20.25">
      <c r="A54" s="291"/>
      <c r="B54" s="350"/>
      <c r="C54" s="122"/>
      <c r="D54" s="131"/>
      <c r="E54" s="131"/>
      <c r="F54" s="132" t="s">
        <v>185</v>
      </c>
      <c r="G54" s="1693">
        <f>IF($C$53="Contractor 1",Application!$D$40,IF(C53="Contractor 2",Application!$D$54,Application!$D$28))</f>
        <v>0</v>
      </c>
      <c r="H54" s="1693"/>
      <c r="I54" s="1693"/>
      <c r="J54" s="1693"/>
      <c r="L54" s="291"/>
      <c r="M54" s="291"/>
      <c r="N54" s="291" t="s">
        <v>598</v>
      </c>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row>
    <row r="55" spans="1:37" s="103" customFormat="1" ht="20.25">
      <c r="A55" s="291"/>
      <c r="B55" s="350"/>
      <c r="C55" s="122"/>
      <c r="D55" s="131"/>
      <c r="E55" s="131"/>
      <c r="F55" s="132" t="s">
        <v>197</v>
      </c>
      <c r="G55" s="1693" t="str">
        <f>IF($C$53="Contractor 1",CONCATENATE(Application!$J$40,", ",Application!$M$40," ",Application!$O$40),IF($C$53="Contractor 2",CONCATENATE(Application!$E$54,", ",Application!$M$54," ",Application!$O$54),CONCATENATE(Application!$J$28,", ",Application!$M$28," ",Application!$O$28)))</f>
        <v xml:space="preserve">,  </v>
      </c>
      <c r="H55" s="1693"/>
      <c r="I55" s="1693"/>
      <c r="J55" s="1693"/>
      <c r="L55" s="291"/>
      <c r="M55" s="291"/>
      <c r="N55" s="291" t="s">
        <v>335</v>
      </c>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row>
    <row r="56" spans="1:37" s="103" customFormat="1" ht="17.25" customHeight="1">
      <c r="A56" s="291"/>
      <c r="B56" s="350"/>
      <c r="C56" s="247"/>
      <c r="D56" s="247"/>
      <c r="E56" s="247"/>
      <c r="F56" s="247"/>
      <c r="G56" s="1761" t="str">
        <f>'Change Log, Version ID'!F6</f>
        <v>For proposals submitted after August 1, 2019.  20190801a</v>
      </c>
      <c r="H56" s="1761"/>
      <c r="I56" s="1761"/>
      <c r="J56" s="1761"/>
      <c r="K56" s="247"/>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row>
    <row r="57" spans="1:37" s="291" customFormat="1" ht="17.25" customHeight="1">
      <c r="C57" s="357"/>
      <c r="D57" s="357"/>
      <c r="E57" s="357"/>
      <c r="F57" s="357"/>
      <c r="G57" s="357"/>
      <c r="H57" s="357"/>
      <c r="I57" s="357"/>
      <c r="J57" s="357"/>
      <c r="K57" s="357"/>
    </row>
    <row r="58" spans="1:37" s="291" customFormat="1" ht="12.75" customHeight="1">
      <c r="C58" s="358"/>
      <c r="D58" s="358"/>
      <c r="E58" s="358"/>
      <c r="F58" s="358"/>
      <c r="G58" s="358"/>
      <c r="H58" s="358"/>
      <c r="I58" s="358"/>
      <c r="J58" s="358"/>
      <c r="K58" s="358"/>
    </row>
    <row r="59" spans="1:37" s="291" customFormat="1" ht="18.75" customHeight="1">
      <c r="C59" s="358"/>
      <c r="D59" s="358"/>
      <c r="E59" s="358"/>
      <c r="F59" s="358"/>
      <c r="G59" s="358"/>
      <c r="H59" s="358"/>
      <c r="I59" s="358"/>
      <c r="J59" s="359"/>
      <c r="K59" s="358"/>
    </row>
    <row r="60" spans="1:37" s="195" customFormat="1" ht="19.5" customHeight="1">
      <c r="C60" s="221"/>
      <c r="D60" s="298"/>
      <c r="E60" s="299"/>
      <c r="F60" s="299"/>
      <c r="G60" s="299"/>
      <c r="H60" s="299"/>
      <c r="I60" s="221"/>
      <c r="J60" s="221"/>
      <c r="K60" s="221"/>
      <c r="L60" s="221"/>
    </row>
    <row r="61" spans="1:37" s="195" customFormat="1" ht="19.5" customHeight="1">
      <c r="C61" s="221"/>
      <c r="D61" s="298"/>
      <c r="E61" s="299"/>
      <c r="F61" s="299"/>
      <c r="G61" s="299"/>
      <c r="H61" s="299"/>
      <c r="I61" s="221"/>
      <c r="J61" s="221"/>
      <c r="K61" s="221"/>
      <c r="L61" s="221"/>
    </row>
    <row r="62" spans="1:37" s="195" customFormat="1" ht="18" customHeight="1">
      <c r="J62" s="221"/>
      <c r="K62" s="221"/>
      <c r="L62" s="221"/>
    </row>
    <row r="63" spans="1:37" s="195" customFormat="1" ht="18.75" customHeight="1">
      <c r="J63" s="221"/>
      <c r="K63" s="221"/>
      <c r="L63" s="221"/>
    </row>
    <row r="64" spans="1:37" s="195" customFormat="1" ht="18.75" customHeight="1">
      <c r="J64" s="221"/>
      <c r="K64" s="221"/>
      <c r="L64" s="221"/>
    </row>
    <row r="65" spans="3:12" s="195" customFormat="1" ht="18.75" customHeight="1">
      <c r="C65" s="291"/>
      <c r="D65" s="298"/>
      <c r="E65" s="299"/>
      <c r="F65" s="299"/>
      <c r="G65" s="299"/>
      <c r="H65" s="299"/>
      <c r="I65" s="221"/>
      <c r="J65" s="221"/>
      <c r="K65" s="221"/>
      <c r="L65" s="221"/>
    </row>
    <row r="66" spans="3:12" s="195" customFormat="1" ht="22.9" customHeight="1">
      <c r="C66" s="291"/>
      <c r="D66" s="300"/>
      <c r="E66" s="300"/>
      <c r="F66" s="301"/>
      <c r="G66" s="302"/>
      <c r="H66" s="301"/>
      <c r="I66" s="301"/>
      <c r="J66" s="303"/>
      <c r="K66" s="231"/>
      <c r="L66" s="231"/>
    </row>
    <row r="67" spans="3:12" s="195" customFormat="1" ht="100.15" customHeight="1">
      <c r="C67" s="291"/>
    </row>
    <row r="68" spans="3:12" s="195" customFormat="1" ht="100.15" customHeight="1">
      <c r="C68" s="291"/>
    </row>
    <row r="69" spans="3:12" s="195" customFormat="1" ht="100.15" customHeight="1">
      <c r="C69" s="291"/>
    </row>
    <row r="70" spans="3:12" s="195" customFormat="1" ht="100.15" customHeight="1"/>
    <row r="71" spans="3:12" s="195" customFormat="1" ht="100.15" customHeight="1"/>
    <row r="72" spans="3:12" s="195" customFormat="1" ht="100.15" customHeight="1"/>
    <row r="73" spans="3:12" s="195" customFormat="1" ht="100.15" customHeight="1"/>
    <row r="74" spans="3:12" s="195" customFormat="1" ht="100.15" customHeight="1"/>
    <row r="75" spans="3:12" s="195" customFormat="1" ht="100.15" customHeight="1"/>
    <row r="76" spans="3:12" s="195" customFormat="1" ht="100.15" customHeight="1"/>
    <row r="77" spans="3:12" s="195" customFormat="1" ht="100.15" customHeight="1"/>
    <row r="78" spans="3:12" s="195" customFormat="1" ht="100.15" customHeight="1"/>
    <row r="79" spans="3:12" s="195" customFormat="1" ht="100.15" customHeight="1"/>
    <row r="80" spans="3:12" s="195" customFormat="1" ht="100.15" customHeight="1"/>
    <row r="81" spans="1:37" s="195" customFormat="1" ht="100.15" customHeight="1"/>
    <row r="82" spans="1:37" s="195" customFormat="1" ht="100.15" customHeight="1"/>
    <row r="83" spans="1:37" s="195" customFormat="1" ht="100.15" customHeight="1"/>
    <row r="84" spans="1:37" s="195" customFormat="1" ht="100.15" customHeight="1"/>
    <row r="85" spans="1:37" s="195" customFormat="1" ht="100.15" customHeight="1"/>
    <row r="86" spans="1:37" s="195" customFormat="1" ht="100.15" customHeight="1"/>
    <row r="87" spans="1:37" s="195" customFormat="1" ht="100.15" customHeight="1"/>
    <row r="88" spans="1:37" s="195" customFormat="1" ht="100.15" customHeight="1"/>
    <row r="89" spans="1:37" s="195" customFormat="1" ht="100.15" customHeight="1"/>
    <row r="90" spans="1:37" s="195" customFormat="1" ht="100.15" customHeight="1"/>
    <row r="91" spans="1:37" s="195" customFormat="1" ht="100.15" customHeight="1"/>
    <row r="92" spans="1:37" s="195" customFormat="1" ht="100.15" customHeight="1"/>
    <row r="93" spans="1:37" s="195" customFormat="1" ht="100.15" customHeight="1"/>
    <row r="94" spans="1:37" s="95" customFormat="1" ht="100.15" customHeight="1">
      <c r="A94" s="195"/>
      <c r="B94" s="348"/>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row>
    <row r="95" spans="1:37" s="95" customFormat="1" ht="100.15" customHeight="1">
      <c r="A95" s="195"/>
      <c r="B95" s="348"/>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row>
    <row r="96" spans="1:37" s="95" customFormat="1" ht="100.15" customHeight="1">
      <c r="A96" s="195"/>
      <c r="B96" s="348"/>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row>
    <row r="97" spans="1:37" s="95" customFormat="1" ht="100.15" customHeight="1">
      <c r="A97" s="195"/>
      <c r="B97" s="348"/>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row>
    <row r="98" spans="1:37" s="95" customFormat="1" ht="100.15" customHeight="1">
      <c r="A98" s="195"/>
      <c r="B98" s="348"/>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row>
    <row r="99" spans="1:37" s="95" customFormat="1" ht="100.15" customHeight="1">
      <c r="A99" s="195"/>
      <c r="B99" s="348"/>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row>
    <row r="100" spans="1:37" s="95" customFormat="1" ht="100.15" customHeight="1">
      <c r="A100" s="195"/>
      <c r="B100" s="348"/>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row>
    <row r="101" spans="1:37" s="95" customFormat="1" ht="100.15" customHeight="1">
      <c r="A101" s="195"/>
      <c r="B101" s="348"/>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row>
    <row r="102" spans="1:37" s="95" customFormat="1" ht="100.15" customHeight="1">
      <c r="A102" s="195"/>
      <c r="B102" s="348"/>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row>
    <row r="103" spans="1:37" s="95" customFormat="1" ht="100.15" customHeight="1">
      <c r="A103" s="195"/>
      <c r="B103" s="348"/>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row>
    <row r="104" spans="1:37" s="95" customFormat="1" ht="100.15" customHeight="1">
      <c r="A104" s="195"/>
      <c r="B104" s="348"/>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row>
    <row r="105" spans="1:37" s="95" customFormat="1" ht="100.15" customHeight="1">
      <c r="A105" s="195"/>
      <c r="B105" s="348"/>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row>
    <row r="106" spans="1:37" s="95" customFormat="1" ht="100.15" customHeight="1">
      <c r="A106" s="195"/>
      <c r="B106" s="348"/>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row>
    <row r="107" spans="1:37" s="95" customFormat="1" ht="100.15" customHeight="1">
      <c r="A107" s="195"/>
      <c r="B107" s="348"/>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row>
    <row r="108" spans="1:37" s="95" customFormat="1" ht="100.15" customHeight="1">
      <c r="A108" s="195"/>
      <c r="B108" s="348"/>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row>
    <row r="109" spans="1:37" s="95" customFormat="1" ht="100.15" customHeight="1">
      <c r="A109" s="195"/>
      <c r="B109" s="348"/>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row>
    <row r="110" spans="1:37" s="95" customFormat="1" ht="100.15" customHeight="1">
      <c r="A110" s="195"/>
      <c r="B110" s="348"/>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row>
    <row r="111" spans="1:37" s="95" customFormat="1" ht="100.15" customHeight="1">
      <c r="A111" s="195"/>
      <c r="B111" s="348"/>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row>
    <row r="112" spans="1:37" s="95" customFormat="1" ht="100.15" customHeight="1">
      <c r="A112" s="195"/>
      <c r="B112" s="348"/>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row>
    <row r="113" spans="1:37" s="95" customFormat="1" ht="100.15" customHeight="1">
      <c r="A113" s="195"/>
      <c r="B113" s="348"/>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row>
    <row r="114" spans="1:37" s="95" customFormat="1" ht="100.15" customHeight="1">
      <c r="A114" s="195"/>
      <c r="B114" s="348"/>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row>
    <row r="115" spans="1:37" s="95" customFormat="1" ht="100.15" customHeight="1">
      <c r="A115" s="195"/>
      <c r="B115" s="348"/>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row>
    <row r="116" spans="1:37" s="95" customFormat="1" ht="100.15" customHeight="1">
      <c r="A116" s="195"/>
      <c r="B116" s="348"/>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row>
    <row r="117" spans="1:37" s="95" customFormat="1" ht="100.15" customHeight="1">
      <c r="A117" s="195"/>
      <c r="B117" s="348"/>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row>
    <row r="118" spans="1:37" s="95" customFormat="1" ht="100.15" customHeight="1">
      <c r="A118" s="195"/>
      <c r="B118" s="348"/>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row>
    <row r="119" spans="1:37" s="95" customFormat="1" ht="100.15" customHeight="1">
      <c r="A119" s="195"/>
      <c r="B119" s="348"/>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row>
    <row r="120" spans="1:37" s="95" customFormat="1" ht="100.15" customHeight="1">
      <c r="A120" s="195"/>
      <c r="B120" s="348"/>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row>
    <row r="121" spans="1:37" s="95" customFormat="1" ht="100.15" customHeight="1">
      <c r="A121" s="195"/>
      <c r="B121" s="348"/>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row>
    <row r="122" spans="1:37" s="95" customFormat="1" ht="100.15" customHeight="1">
      <c r="A122" s="195"/>
      <c r="B122" s="348"/>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row>
    <row r="123" spans="1:37" s="95" customFormat="1" ht="100.15" customHeight="1">
      <c r="A123" s="195"/>
      <c r="B123" s="348"/>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row>
    <row r="124" spans="1:37" s="95" customFormat="1" ht="100.15" customHeight="1">
      <c r="A124" s="195"/>
      <c r="B124" s="348"/>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row>
    <row r="125" spans="1:37" s="95" customFormat="1" ht="100.15" customHeight="1">
      <c r="A125" s="195"/>
      <c r="B125" s="348"/>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row>
    <row r="126" spans="1:37" s="95" customFormat="1" ht="100.15" customHeight="1">
      <c r="A126" s="195"/>
      <c r="B126" s="348"/>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row>
    <row r="127" spans="1:37" s="95" customFormat="1" ht="100.15" customHeight="1">
      <c r="A127" s="195"/>
      <c r="B127" s="348"/>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row>
    <row r="128" spans="1:37" s="95" customFormat="1" ht="100.15" customHeight="1">
      <c r="A128" s="195"/>
      <c r="B128" s="348"/>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row>
    <row r="129" spans="1:37" s="95" customFormat="1" ht="100.15" customHeight="1">
      <c r="A129" s="195"/>
      <c r="B129" s="348"/>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row>
    <row r="130" spans="1:37" s="95" customFormat="1" ht="100.15" customHeight="1">
      <c r="A130" s="195"/>
      <c r="B130" s="348"/>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row>
    <row r="131" spans="1:37" s="95" customFormat="1" ht="100.15" customHeight="1">
      <c r="A131" s="195"/>
      <c r="B131" s="348"/>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row>
    <row r="132" spans="1:37" s="95" customFormat="1" ht="100.15" customHeight="1">
      <c r="A132" s="195"/>
      <c r="B132" s="348"/>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row>
    <row r="133" spans="1:37" s="95" customFormat="1" ht="100.15" customHeight="1">
      <c r="A133" s="195"/>
      <c r="B133" s="348"/>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row>
    <row r="134" spans="1:37" s="95" customFormat="1" ht="100.15" customHeight="1">
      <c r="A134" s="195"/>
      <c r="B134" s="348"/>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row>
    <row r="135" spans="1:37" s="95" customFormat="1" ht="100.15" customHeight="1">
      <c r="A135" s="195"/>
      <c r="B135" s="348"/>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row>
    <row r="136" spans="1:37" s="95" customFormat="1" ht="100.15" customHeight="1">
      <c r="A136" s="195"/>
      <c r="B136" s="348"/>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row>
    <row r="137" spans="1:37" s="95" customFormat="1" ht="100.15" customHeight="1">
      <c r="A137" s="195"/>
      <c r="B137" s="348"/>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row>
    <row r="138" spans="1:37" s="95" customFormat="1" ht="100.15" customHeight="1">
      <c r="A138" s="195"/>
      <c r="B138" s="348"/>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row>
    <row r="139" spans="1:37" s="95" customFormat="1" ht="100.15" customHeight="1">
      <c r="A139" s="195"/>
      <c r="B139" s="348"/>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row>
    <row r="140" spans="1:37" s="95" customFormat="1" ht="100.15" customHeight="1">
      <c r="A140" s="195"/>
      <c r="B140" s="348"/>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row>
    <row r="141" spans="1:37" s="95" customFormat="1" ht="100.15" customHeight="1">
      <c r="A141" s="195"/>
      <c r="B141" s="348"/>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row>
    <row r="142" spans="1:37" s="95" customFormat="1" ht="100.15" customHeight="1">
      <c r="A142" s="195"/>
      <c r="B142" s="348"/>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row>
    <row r="143" spans="1:37" s="95" customFormat="1" ht="100.15" customHeight="1">
      <c r="A143" s="195"/>
      <c r="B143" s="348"/>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row>
    <row r="144" spans="1:37" s="95" customFormat="1" ht="100.15" customHeight="1">
      <c r="A144" s="195"/>
      <c r="B144" s="348"/>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row>
    <row r="145" spans="1:37" s="95" customFormat="1" ht="100.15" customHeight="1">
      <c r="A145" s="195"/>
      <c r="B145" s="348"/>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row>
    <row r="146" spans="1:37" s="95" customFormat="1" ht="100.15" customHeight="1">
      <c r="A146" s="195"/>
      <c r="B146" s="348"/>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row>
    <row r="147" spans="1:37" s="95" customFormat="1" ht="100.15" customHeight="1">
      <c r="A147" s="195"/>
      <c r="B147" s="348"/>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row>
    <row r="148" spans="1:37" s="95" customFormat="1" ht="100.15" customHeight="1">
      <c r="A148" s="195"/>
      <c r="B148" s="348"/>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row>
    <row r="149" spans="1:37" s="95" customFormat="1" ht="100.15" customHeight="1">
      <c r="A149" s="195"/>
      <c r="B149" s="348"/>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row>
    <row r="150" spans="1:37" s="95" customFormat="1" ht="100.15" customHeight="1">
      <c r="A150" s="195"/>
      <c r="B150" s="348"/>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row>
    <row r="151" spans="1:37" s="95" customFormat="1" ht="100.15" customHeight="1">
      <c r="A151" s="195"/>
      <c r="B151" s="348"/>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row>
    <row r="152" spans="1:37" s="95" customFormat="1" ht="100.15" customHeight="1">
      <c r="A152" s="195"/>
      <c r="B152" s="348"/>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row>
    <row r="153" spans="1:37" s="95" customFormat="1" ht="100.15" customHeight="1">
      <c r="A153" s="195"/>
      <c r="B153" s="348"/>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row>
    <row r="154" spans="1:37" s="95" customFormat="1" ht="100.15" customHeight="1">
      <c r="A154" s="195"/>
      <c r="B154" s="348"/>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row>
    <row r="155" spans="1:37" s="95" customFormat="1" ht="100.15" customHeight="1">
      <c r="A155" s="195"/>
      <c r="B155" s="348"/>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row>
    <row r="156" spans="1:37" s="95" customFormat="1" ht="100.15" customHeight="1">
      <c r="A156" s="195"/>
      <c r="B156" s="348"/>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row>
    <row r="157" spans="1:37" s="95" customFormat="1" ht="100.15" customHeight="1">
      <c r="A157" s="195"/>
      <c r="B157" s="348"/>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row>
    <row r="158" spans="1:37" s="95" customFormat="1" ht="100.15" customHeight="1">
      <c r="A158" s="195"/>
      <c r="B158" s="348"/>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row>
    <row r="159" spans="1:37" s="95" customFormat="1" ht="100.15" customHeight="1">
      <c r="A159" s="195"/>
      <c r="B159" s="348"/>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row>
    <row r="160" spans="1:37" s="95" customFormat="1" ht="100.15" customHeight="1">
      <c r="A160" s="195"/>
      <c r="B160" s="348"/>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row>
    <row r="161" spans="1:37" s="95" customFormat="1" ht="100.15" customHeight="1">
      <c r="A161" s="195"/>
      <c r="B161" s="348"/>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row>
    <row r="162" spans="1:37" s="95" customFormat="1" ht="100.15" customHeight="1">
      <c r="A162" s="195"/>
      <c r="B162" s="348"/>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row>
    <row r="163" spans="1:37" s="95" customFormat="1" ht="100.15" customHeight="1">
      <c r="A163" s="195"/>
      <c r="B163" s="348"/>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row>
    <row r="164" spans="1:37" s="95" customFormat="1" ht="100.15" customHeight="1">
      <c r="A164" s="195"/>
      <c r="B164" s="348"/>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row>
    <row r="165" spans="1:37" s="95" customFormat="1" ht="100.15" customHeight="1">
      <c r="A165" s="195"/>
      <c r="B165" s="348"/>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row>
    <row r="166" spans="1:37" s="95" customFormat="1" ht="100.15" customHeight="1">
      <c r="A166" s="195"/>
      <c r="B166" s="348"/>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row>
    <row r="167" spans="1:37" s="95" customFormat="1" ht="100.15" customHeight="1">
      <c r="A167" s="195"/>
      <c r="B167" s="348"/>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row>
    <row r="168" spans="1:37" s="95" customFormat="1" ht="100.15" customHeight="1">
      <c r="A168" s="195"/>
      <c r="B168" s="348"/>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row>
    <row r="169" spans="1:37" s="95" customFormat="1" ht="100.15" customHeight="1">
      <c r="A169" s="195"/>
      <c r="B169" s="348"/>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7" s="95" customFormat="1" ht="100.15" customHeight="1">
      <c r="A170" s="195"/>
      <c r="B170" s="348"/>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7" s="95" customFormat="1" ht="100.15" customHeight="1">
      <c r="A171" s="195"/>
      <c r="B171" s="348"/>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7" s="95" customFormat="1" ht="100.15" customHeight="1">
      <c r="A172" s="195"/>
      <c r="B172" s="348"/>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7" s="95" customFormat="1" ht="100.15" customHeight="1">
      <c r="A173" s="195"/>
      <c r="B173" s="348"/>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7" s="95" customFormat="1" ht="100.15" customHeight="1">
      <c r="A174" s="195"/>
      <c r="B174" s="348"/>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7" s="95" customFormat="1" ht="100.15" customHeight="1">
      <c r="A175" s="195"/>
      <c r="B175" s="348"/>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7" s="95" customFormat="1" ht="100.15" customHeight="1">
      <c r="A176" s="195"/>
      <c r="B176" s="348"/>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1:37" s="95" customFormat="1" ht="100.15" customHeight="1">
      <c r="A177" s="195"/>
      <c r="B177" s="348"/>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1:37" s="95" customFormat="1" ht="100.15" customHeight="1">
      <c r="A178" s="195"/>
      <c r="B178" s="348"/>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1:37" s="95" customFormat="1" ht="100.15" customHeight="1">
      <c r="A179" s="195"/>
      <c r="B179" s="348"/>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1:37" s="95" customFormat="1" ht="100.15" customHeight="1">
      <c r="A180" s="195"/>
      <c r="B180" s="348"/>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1:37" s="95" customFormat="1" ht="100.15" customHeight="1">
      <c r="A181" s="195"/>
      <c r="B181" s="348"/>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1:37" s="95" customFormat="1" ht="100.15" customHeight="1">
      <c r="A182" s="195"/>
      <c r="B182" s="348"/>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row>
    <row r="183" spans="1:37" s="95" customFormat="1" ht="100.15" customHeight="1">
      <c r="A183" s="195"/>
      <c r="B183" s="348"/>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row>
    <row r="184" spans="1:37" s="95" customFormat="1" ht="100.15" customHeight="1">
      <c r="A184" s="195"/>
      <c r="B184" s="348"/>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row>
    <row r="185" spans="1:37" s="95" customFormat="1" ht="100.15" customHeight="1">
      <c r="A185" s="195"/>
      <c r="B185" s="348"/>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row>
    <row r="186" spans="1:37" s="95" customFormat="1" ht="100.15" customHeight="1">
      <c r="A186" s="195"/>
      <c r="B186" s="348"/>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row>
    <row r="187" spans="1:37" s="95" customFormat="1" ht="100.15" customHeight="1">
      <c r="A187" s="195"/>
      <c r="B187" s="348"/>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row>
    <row r="188" spans="1:37" s="95" customFormat="1" ht="100.15" customHeight="1">
      <c r="A188" s="195"/>
      <c r="B188" s="348"/>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row>
    <row r="189" spans="1:37" s="95" customFormat="1" ht="100.15" customHeight="1">
      <c r="A189" s="195"/>
      <c r="B189" s="348"/>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row>
    <row r="190" spans="1:37" s="95" customFormat="1" ht="100.15" customHeight="1">
      <c r="A190" s="195"/>
      <c r="B190" s="348"/>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row>
    <row r="191" spans="1:37" s="95" customFormat="1" ht="100.15" customHeight="1">
      <c r="A191" s="195"/>
      <c r="B191" s="348"/>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row>
    <row r="192" spans="1:37" s="95" customFormat="1" ht="100.15" customHeight="1">
      <c r="A192" s="195"/>
      <c r="B192" s="348"/>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95"/>
      <c r="AI192" s="195"/>
      <c r="AJ192" s="195"/>
      <c r="AK192" s="195"/>
    </row>
    <row r="193" spans="1:37" s="95" customFormat="1" ht="100.15" customHeight="1">
      <c r="A193" s="195"/>
      <c r="B193" s="348"/>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95"/>
      <c r="AI193" s="195"/>
      <c r="AJ193" s="195"/>
      <c r="AK193" s="195"/>
    </row>
    <row r="194" spans="1:37" s="95" customFormat="1" ht="100.15" customHeight="1">
      <c r="A194" s="195"/>
      <c r="B194" s="348"/>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row>
    <row r="195" spans="1:37" s="95" customFormat="1" ht="100.15" customHeight="1">
      <c r="A195" s="195"/>
      <c r="B195" s="348"/>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row>
    <row r="196" spans="1:37" s="95" customFormat="1" ht="100.15" customHeight="1">
      <c r="A196" s="195"/>
      <c r="B196" s="348"/>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row>
    <row r="197" spans="1:37" s="95" customFormat="1" ht="100.15" customHeight="1">
      <c r="A197" s="195"/>
      <c r="B197" s="348"/>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row>
    <row r="198" spans="1:37" s="95" customFormat="1" ht="100.15" customHeight="1">
      <c r="A198" s="195"/>
      <c r="B198" s="348"/>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row>
    <row r="199" spans="1:37" s="95" customFormat="1" ht="100.15" customHeight="1">
      <c r="A199" s="195"/>
      <c r="B199" s="348"/>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row>
    <row r="200" spans="1:37" s="95" customFormat="1" ht="100.15" customHeight="1">
      <c r="A200" s="195"/>
      <c r="B200" s="348"/>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row>
    <row r="201" spans="1:37" s="95" customFormat="1" ht="100.15" customHeight="1">
      <c r="A201" s="195"/>
      <c r="B201" s="348"/>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row>
    <row r="202" spans="1:37" s="95" customFormat="1" ht="100.15" customHeight="1">
      <c r="A202" s="195"/>
      <c r="B202" s="348"/>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row>
    <row r="203" spans="1:37" s="95" customFormat="1" ht="100.15" customHeight="1">
      <c r="A203" s="195"/>
      <c r="B203" s="348"/>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row>
    <row r="204" spans="1:37" s="95" customFormat="1" ht="100.15" customHeight="1">
      <c r="A204" s="195"/>
      <c r="B204" s="348"/>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row>
    <row r="205" spans="1:37" s="95" customFormat="1" ht="100.15" customHeight="1">
      <c r="A205" s="195"/>
      <c r="B205" s="348"/>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row>
    <row r="206" spans="1:37" s="95" customFormat="1" ht="100.15" customHeight="1">
      <c r="A206" s="195"/>
      <c r="B206" s="348"/>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row>
    <row r="207" spans="1:37" s="95" customFormat="1" ht="100.15" customHeight="1">
      <c r="A207" s="195"/>
      <c r="B207" s="348"/>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row>
    <row r="208" spans="1:37" s="95" customFormat="1" ht="100.15" customHeight="1">
      <c r="A208" s="195"/>
      <c r="B208" s="348"/>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row>
    <row r="209" spans="1:37" s="95" customFormat="1" ht="100.15" customHeight="1">
      <c r="A209" s="195"/>
      <c r="B209" s="348"/>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row>
    <row r="210" spans="1:37" s="95" customFormat="1" ht="100.15" customHeight="1">
      <c r="A210" s="195"/>
      <c r="B210" s="348"/>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row>
    <row r="211" spans="1:37" s="95" customFormat="1" ht="100.15" customHeight="1">
      <c r="A211" s="195"/>
      <c r="B211" s="348"/>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row>
    <row r="212" spans="1:37" s="95" customFormat="1" ht="100.15" customHeight="1">
      <c r="A212" s="195"/>
      <c r="B212" s="348"/>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row>
    <row r="213" spans="1:37" s="95" customFormat="1" ht="100.15" customHeight="1">
      <c r="A213" s="195"/>
      <c r="B213" s="348"/>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row>
    <row r="214" spans="1:37" s="95" customFormat="1" ht="100.15" customHeight="1">
      <c r="A214" s="195"/>
      <c r="B214" s="348"/>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row>
    <row r="215" spans="1:37" s="95" customFormat="1" ht="100.15" customHeight="1">
      <c r="A215" s="195"/>
      <c r="B215" s="348"/>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row>
    <row r="216" spans="1:37" s="95" customFormat="1" ht="100.15" customHeight="1">
      <c r="A216" s="195"/>
      <c r="B216" s="348"/>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row>
    <row r="217" spans="1:37" s="95" customFormat="1" ht="100.15" customHeight="1">
      <c r="A217" s="195"/>
      <c r="B217" s="348"/>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195"/>
    </row>
    <row r="218" spans="1:37" s="95" customFormat="1" ht="100.15" customHeight="1">
      <c r="A218" s="195"/>
      <c r="B218" s="348"/>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195"/>
    </row>
    <row r="219" spans="1:37" s="95" customFormat="1" ht="100.15" customHeight="1">
      <c r="A219" s="195"/>
      <c r="B219" s="348"/>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row>
    <row r="220" spans="1:37" s="95" customFormat="1" ht="100.15" customHeight="1">
      <c r="A220" s="195"/>
      <c r="B220" s="348"/>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row>
    <row r="221" spans="1:37" s="95" customFormat="1" ht="100.15" customHeight="1">
      <c r="A221" s="195"/>
      <c r="B221" s="348"/>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row>
    <row r="222" spans="1:37" s="95" customFormat="1" ht="100.15" customHeight="1">
      <c r="A222" s="195"/>
      <c r="B222" s="348"/>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row>
    <row r="223" spans="1:37" s="95" customFormat="1" ht="100.15" customHeight="1">
      <c r="A223" s="195"/>
      <c r="B223" s="348"/>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row>
    <row r="224" spans="1:37" s="95" customFormat="1" ht="100.15" customHeight="1">
      <c r="A224" s="195"/>
      <c r="B224" s="348"/>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row>
    <row r="225" spans="1:37" s="95" customFormat="1" ht="100.15" customHeight="1">
      <c r="A225" s="195"/>
      <c r="B225" s="348"/>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row>
    <row r="226" spans="1:37" s="95" customFormat="1" ht="100.15" customHeight="1">
      <c r="A226" s="195"/>
      <c r="B226" s="348"/>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row>
    <row r="227" spans="1:37" s="95" customFormat="1" ht="100.15" customHeight="1">
      <c r="A227" s="195"/>
      <c r="B227" s="348"/>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row>
    <row r="228" spans="1:37" s="95" customFormat="1" ht="100.15" customHeight="1">
      <c r="A228" s="195"/>
      <c r="B228" s="348"/>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row>
    <row r="229" spans="1:37" s="95" customFormat="1" ht="100.15" customHeight="1">
      <c r="A229" s="195"/>
      <c r="B229" s="348"/>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row>
    <row r="230" spans="1:37" s="95" customFormat="1" ht="100.15" customHeight="1">
      <c r="A230" s="195"/>
      <c r="B230" s="348"/>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row>
    <row r="231" spans="1:37" s="95" customFormat="1" ht="100.15" customHeight="1">
      <c r="A231" s="195"/>
      <c r="B231" s="348"/>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c r="AG231" s="195"/>
      <c r="AH231" s="195"/>
      <c r="AI231" s="195"/>
      <c r="AJ231" s="195"/>
      <c r="AK231" s="195"/>
    </row>
    <row r="232" spans="1:37" s="95" customFormat="1" ht="100.15" customHeight="1">
      <c r="A232" s="195"/>
      <c r="B232" s="348"/>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c r="AG232" s="195"/>
      <c r="AH232" s="195"/>
      <c r="AI232" s="195"/>
      <c r="AJ232" s="195"/>
      <c r="AK232" s="195"/>
    </row>
    <row r="233" spans="1:37" s="95" customFormat="1" ht="100.15" customHeight="1">
      <c r="A233" s="195"/>
      <c r="B233" s="348"/>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row>
    <row r="234" spans="1:37" s="95" customFormat="1" ht="100.15" customHeight="1">
      <c r="A234" s="195"/>
      <c r="B234" s="348"/>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5"/>
    </row>
    <row r="235" spans="1:37" s="95" customFormat="1" ht="100.15" customHeight="1">
      <c r="A235" s="195"/>
      <c r="B235" s="348"/>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row>
    <row r="236" spans="1:37" s="95" customFormat="1" ht="100.15" customHeight="1">
      <c r="A236" s="195"/>
      <c r="B236" s="348"/>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row>
    <row r="237" spans="1:37" s="95" customFormat="1" ht="100.15" customHeight="1">
      <c r="A237" s="195"/>
      <c r="B237" s="348"/>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row>
    <row r="238" spans="1:37" s="95" customFormat="1" ht="100.15" customHeight="1">
      <c r="A238" s="195"/>
      <c r="B238" s="348"/>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row>
    <row r="239" spans="1:37" s="95" customFormat="1" ht="100.15" customHeight="1">
      <c r="A239" s="195"/>
      <c r="B239" s="348"/>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row>
    <row r="240" spans="1:37" s="95" customFormat="1" ht="100.15" customHeight="1">
      <c r="A240" s="195"/>
      <c r="B240" s="348"/>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row>
    <row r="241" spans="1:37" s="95" customFormat="1" ht="100.15" customHeight="1">
      <c r="A241" s="195"/>
      <c r="B241" s="348"/>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row>
    <row r="242" spans="1:37" s="95" customFormat="1" ht="100.15" customHeight="1">
      <c r="A242" s="195"/>
      <c r="B242" s="348"/>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row>
    <row r="243" spans="1:37" s="95" customFormat="1" ht="100.15" customHeight="1">
      <c r="A243" s="195"/>
      <c r="B243" s="348"/>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row>
    <row r="244" spans="1:37" s="95" customFormat="1" ht="100.15" customHeight="1">
      <c r="A244" s="195"/>
      <c r="B244" s="348"/>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row>
    <row r="245" spans="1:37" s="95" customFormat="1" ht="100.15" customHeight="1">
      <c r="A245" s="195"/>
      <c r="B245" s="348"/>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row>
    <row r="246" spans="1:37" s="95" customFormat="1" ht="100.15" customHeight="1">
      <c r="A246" s="195"/>
      <c r="B246" s="348"/>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row>
    <row r="247" spans="1:37" s="95" customFormat="1" ht="100.15" customHeight="1">
      <c r="A247" s="195"/>
      <c r="B247" s="348"/>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row>
    <row r="248" spans="1:37" s="95" customFormat="1" ht="100.15" customHeight="1">
      <c r="A248" s="195"/>
      <c r="B248" s="348"/>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row>
    <row r="249" spans="1:37" s="95" customFormat="1" ht="100.15" customHeight="1">
      <c r="A249" s="195"/>
      <c r="B249" s="348"/>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row>
    <row r="250" spans="1:37" s="95" customFormat="1" ht="100.15" customHeight="1">
      <c r="A250" s="195"/>
      <c r="B250" s="348"/>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c r="AG250" s="195"/>
      <c r="AH250" s="195"/>
      <c r="AI250" s="195"/>
      <c r="AJ250" s="195"/>
      <c r="AK250" s="195"/>
    </row>
    <row r="251" spans="1:37" s="95" customFormat="1" ht="100.15" customHeight="1">
      <c r="A251" s="195"/>
      <c r="B251" s="348"/>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c r="AG251" s="195"/>
      <c r="AH251" s="195"/>
      <c r="AI251" s="195"/>
      <c r="AJ251" s="195"/>
      <c r="AK251" s="195"/>
    </row>
    <row r="252" spans="1:37" s="95" customFormat="1" ht="100.15" customHeight="1">
      <c r="A252" s="195"/>
      <c r="B252" s="348"/>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row>
    <row r="253" spans="1:37" s="95" customFormat="1" ht="100.15" customHeight="1">
      <c r="A253" s="195"/>
      <c r="B253" s="348"/>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c r="AG253" s="195"/>
      <c r="AH253" s="195"/>
      <c r="AI253" s="195"/>
      <c r="AJ253" s="195"/>
      <c r="AK253" s="195"/>
    </row>
    <row r="254" spans="1:37" s="95" customFormat="1" ht="100.15" customHeight="1">
      <c r="A254" s="195"/>
      <c r="B254" s="348"/>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195"/>
      <c r="AK254" s="195"/>
    </row>
    <row r="255" spans="1:37" s="95" customFormat="1" ht="100.15" customHeight="1">
      <c r="A255" s="195"/>
      <c r="B255" s="348"/>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row>
    <row r="256" spans="1:37" s="95" customFormat="1" ht="100.15" customHeight="1">
      <c r="A256" s="195"/>
      <c r="B256" s="348"/>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row>
    <row r="257" spans="1:37" s="95" customFormat="1" ht="100.15" customHeight="1">
      <c r="A257" s="195"/>
      <c r="B257" s="348"/>
      <c r="L257" s="195"/>
      <c r="M257" s="195"/>
      <c r="N257" s="195"/>
      <c r="O257" s="195"/>
      <c r="P257" s="195"/>
      <c r="Q257" s="195"/>
      <c r="R257" s="195"/>
      <c r="S257" s="195"/>
      <c r="T257" s="195"/>
      <c r="U257" s="195"/>
      <c r="V257" s="195"/>
      <c r="W257" s="195"/>
      <c r="X257" s="195"/>
      <c r="Y257" s="195"/>
      <c r="Z257" s="195"/>
      <c r="AA257" s="195"/>
      <c r="AB257" s="195"/>
      <c r="AC257" s="195"/>
      <c r="AD257" s="195"/>
      <c r="AE257" s="195"/>
      <c r="AF257" s="195"/>
      <c r="AG257" s="195"/>
      <c r="AH257" s="195"/>
      <c r="AI257" s="195"/>
      <c r="AJ257" s="195"/>
      <c r="AK257" s="195"/>
    </row>
    <row r="258" spans="1:37" s="95" customFormat="1" ht="100.15" customHeight="1">
      <c r="A258" s="195"/>
      <c r="B258" s="348"/>
      <c r="L258" s="195"/>
      <c r="M258" s="195"/>
      <c r="N258" s="195"/>
      <c r="O258" s="195"/>
      <c r="P258" s="195"/>
      <c r="Q258" s="195"/>
      <c r="R258" s="195"/>
      <c r="S258" s="195"/>
      <c r="T258" s="195"/>
      <c r="U258" s="195"/>
      <c r="V258" s="195"/>
      <c r="W258" s="195"/>
      <c r="X258" s="195"/>
      <c r="Y258" s="195"/>
      <c r="Z258" s="195"/>
      <c r="AA258" s="195"/>
      <c r="AB258" s="195"/>
      <c r="AC258" s="195"/>
      <c r="AD258" s="195"/>
      <c r="AE258" s="195"/>
      <c r="AF258" s="195"/>
      <c r="AG258" s="195"/>
      <c r="AH258" s="195"/>
      <c r="AI258" s="195"/>
      <c r="AJ258" s="195"/>
      <c r="AK258" s="195"/>
    </row>
    <row r="259" spans="1:37" s="95" customFormat="1" ht="100.15" customHeight="1">
      <c r="A259" s="195"/>
      <c r="B259" s="348"/>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195"/>
    </row>
    <row r="260" spans="1:37" s="95" customFormat="1" ht="100.15" customHeight="1">
      <c r="A260" s="195"/>
      <c r="B260" s="348"/>
      <c r="L260" s="195"/>
      <c r="M260" s="195"/>
      <c r="N260" s="195"/>
      <c r="O260" s="195"/>
      <c r="P260" s="195"/>
      <c r="Q260" s="195"/>
      <c r="R260" s="195"/>
      <c r="S260" s="195"/>
      <c r="T260" s="195"/>
      <c r="U260" s="195"/>
      <c r="V260" s="195"/>
      <c r="W260" s="195"/>
      <c r="X260" s="195"/>
      <c r="Y260" s="195"/>
      <c r="Z260" s="195"/>
      <c r="AA260" s="195"/>
      <c r="AB260" s="195"/>
      <c r="AC260" s="195"/>
      <c r="AD260" s="195"/>
      <c r="AE260" s="195"/>
      <c r="AF260" s="195"/>
      <c r="AG260" s="195"/>
      <c r="AH260" s="195"/>
      <c r="AI260" s="195"/>
      <c r="AJ260" s="195"/>
      <c r="AK260" s="195"/>
    </row>
    <row r="261" spans="1:37" s="95" customFormat="1" ht="100.15" customHeight="1">
      <c r="A261" s="195"/>
      <c r="B261" s="348"/>
      <c r="L261" s="195"/>
      <c r="M261" s="195"/>
      <c r="N261" s="195"/>
      <c r="O261" s="195"/>
      <c r="P261" s="195"/>
      <c r="Q261" s="195"/>
      <c r="R261" s="195"/>
      <c r="S261" s="195"/>
      <c r="T261" s="195"/>
      <c r="U261" s="195"/>
      <c r="V261" s="195"/>
      <c r="W261" s="195"/>
      <c r="X261" s="195"/>
      <c r="Y261" s="195"/>
      <c r="Z261" s="195"/>
      <c r="AA261" s="195"/>
      <c r="AB261" s="195"/>
      <c r="AC261" s="195"/>
      <c r="AD261" s="195"/>
      <c r="AE261" s="195"/>
      <c r="AF261" s="195"/>
      <c r="AG261" s="195"/>
      <c r="AH261" s="195"/>
      <c r="AI261" s="195"/>
      <c r="AJ261" s="195"/>
      <c r="AK261" s="195"/>
    </row>
    <row r="262" spans="1:37" s="95" customFormat="1" ht="100.15" customHeight="1">
      <c r="A262" s="195"/>
      <c r="B262" s="348"/>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row>
    <row r="263" spans="1:37" s="95" customFormat="1" ht="100.15" customHeight="1">
      <c r="A263" s="195"/>
      <c r="B263" s="348"/>
      <c r="L263" s="195"/>
      <c r="M263" s="195"/>
      <c r="N263" s="195"/>
      <c r="O263" s="195"/>
      <c r="P263" s="195"/>
      <c r="Q263" s="195"/>
      <c r="R263" s="195"/>
      <c r="S263" s="195"/>
      <c r="T263" s="195"/>
      <c r="U263" s="195"/>
      <c r="V263" s="195"/>
      <c r="W263" s="195"/>
      <c r="X263" s="195"/>
      <c r="Y263" s="195"/>
      <c r="Z263" s="195"/>
      <c r="AA263" s="195"/>
      <c r="AB263" s="195"/>
      <c r="AC263" s="195"/>
      <c r="AD263" s="195"/>
      <c r="AE263" s="195"/>
      <c r="AF263" s="195"/>
      <c r="AG263" s="195"/>
      <c r="AH263" s="195"/>
      <c r="AI263" s="195"/>
      <c r="AJ263" s="195"/>
      <c r="AK263" s="195"/>
    </row>
    <row r="264" spans="1:37" s="95" customFormat="1" ht="100.15" customHeight="1">
      <c r="A264" s="195"/>
      <c r="B264" s="348"/>
      <c r="L264" s="195"/>
      <c r="M264" s="195"/>
      <c r="N264" s="195"/>
      <c r="O264" s="195"/>
      <c r="P264" s="195"/>
      <c r="Q264" s="195"/>
      <c r="R264" s="195"/>
      <c r="S264" s="195"/>
      <c r="T264" s="195"/>
      <c r="U264" s="195"/>
      <c r="V264" s="195"/>
      <c r="W264" s="195"/>
      <c r="X264" s="195"/>
      <c r="Y264" s="195"/>
      <c r="Z264" s="195"/>
      <c r="AA264" s="195"/>
      <c r="AB264" s="195"/>
      <c r="AC264" s="195"/>
      <c r="AD264" s="195"/>
      <c r="AE264" s="195"/>
      <c r="AF264" s="195"/>
      <c r="AG264" s="195"/>
      <c r="AH264" s="195"/>
      <c r="AI264" s="195"/>
      <c r="AJ264" s="195"/>
      <c r="AK264" s="195"/>
    </row>
    <row r="265" spans="1:37" s="95" customFormat="1" ht="100.15" customHeight="1">
      <c r="A265" s="195"/>
      <c r="B265" s="348"/>
      <c r="L265" s="195"/>
      <c r="M265" s="195"/>
      <c r="N265" s="195"/>
      <c r="O265" s="195"/>
      <c r="P265" s="195"/>
      <c r="Q265" s="195"/>
      <c r="R265" s="195"/>
      <c r="S265" s="195"/>
      <c r="T265" s="195"/>
      <c r="U265" s="195"/>
      <c r="V265" s="195"/>
      <c r="W265" s="195"/>
      <c r="X265" s="195"/>
      <c r="Y265" s="195"/>
      <c r="Z265" s="195"/>
      <c r="AA265" s="195"/>
      <c r="AB265" s="195"/>
      <c r="AC265" s="195"/>
      <c r="AD265" s="195"/>
      <c r="AE265" s="195"/>
      <c r="AF265" s="195"/>
      <c r="AG265" s="195"/>
      <c r="AH265" s="195"/>
      <c r="AI265" s="195"/>
      <c r="AJ265" s="195"/>
      <c r="AK265" s="195"/>
    </row>
    <row r="266" spans="1:37" s="95" customFormat="1" ht="100.15" customHeight="1">
      <c r="A266" s="195"/>
      <c r="B266" s="348"/>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row>
    <row r="267" spans="1:37" s="95" customFormat="1" ht="100.15" customHeight="1">
      <c r="A267" s="195"/>
      <c r="B267" s="348"/>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c r="AG267" s="195"/>
      <c r="AH267" s="195"/>
      <c r="AI267" s="195"/>
      <c r="AJ267" s="195"/>
      <c r="AK267" s="195"/>
    </row>
    <row r="268" spans="1:37" s="95" customFormat="1" ht="100.15" customHeight="1">
      <c r="A268" s="195"/>
      <c r="B268" s="348"/>
      <c r="L268" s="195"/>
      <c r="M268" s="195"/>
      <c r="N268" s="195"/>
      <c r="O268" s="195"/>
      <c r="P268" s="195"/>
      <c r="Q268" s="195"/>
      <c r="R268" s="195"/>
      <c r="S268" s="195"/>
      <c r="T268" s="195"/>
      <c r="U268" s="195"/>
      <c r="V268" s="195"/>
      <c r="W268" s="195"/>
      <c r="X268" s="195"/>
      <c r="Y268" s="195"/>
      <c r="Z268" s="195"/>
      <c r="AA268" s="195"/>
      <c r="AB268" s="195"/>
      <c r="AC268" s="195"/>
      <c r="AD268" s="195"/>
      <c r="AE268" s="195"/>
      <c r="AF268" s="195"/>
      <c r="AG268" s="195"/>
      <c r="AH268" s="195"/>
      <c r="AI268" s="195"/>
      <c r="AJ268" s="195"/>
      <c r="AK268" s="195"/>
    </row>
    <row r="269" spans="1:37" s="95" customFormat="1" ht="100.15" customHeight="1">
      <c r="A269" s="195"/>
      <c r="B269" s="348"/>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c r="AG269" s="195"/>
      <c r="AH269" s="195"/>
      <c r="AI269" s="195"/>
      <c r="AJ269" s="195"/>
      <c r="AK269" s="195"/>
    </row>
  </sheetData>
  <mergeCells count="20">
    <mergeCell ref="C7:F7"/>
    <mergeCell ref="C10:F10"/>
    <mergeCell ref="C8:F8"/>
    <mergeCell ref="C9:F9"/>
    <mergeCell ref="C14:J14"/>
    <mergeCell ref="C23:J23"/>
    <mergeCell ref="C28:D28"/>
    <mergeCell ref="C31:J37"/>
    <mergeCell ref="C38:J38"/>
    <mergeCell ref="G56:J56"/>
    <mergeCell ref="E49:F49"/>
    <mergeCell ref="C49:D49"/>
    <mergeCell ref="C40:J41"/>
    <mergeCell ref="C42:J44"/>
    <mergeCell ref="G55:J55"/>
    <mergeCell ref="C53:D53"/>
    <mergeCell ref="G54:J54"/>
    <mergeCell ref="G51:J51"/>
    <mergeCell ref="G52:J52"/>
    <mergeCell ref="G53:J53"/>
  </mergeCells>
  <conditionalFormatting sqref="D60:H61 D65:H65 J66:L66">
    <cfRule type="cellIs" dxfId="82" priority="19" stopIfTrue="1" operator="equal">
      <formula>"""fake"""</formula>
    </cfRule>
  </conditionalFormatting>
  <conditionalFormatting sqref="J2">
    <cfRule type="expression" dxfId="81" priority="4">
      <formula>CELL("protect",J2)=0</formula>
    </cfRule>
  </conditionalFormatting>
  <conditionalFormatting sqref="J11">
    <cfRule type="expression" dxfId="80" priority="1">
      <formula>CELL("protect",J11)=0</formula>
    </cfRule>
  </conditionalFormatting>
  <dataValidations count="2">
    <dataValidation type="custom" errorStyle="warning" allowBlank="1" showInputMessage="1" showErrorMessage="1" errorTitle="Cost of Electricity" error="You have entered a cost of of electricity that is highly unlikely.  Make sure you haven't inadvertently multiplied by 100. " promptTitle="Cost of Electricity" prompt="This is the assumed future cost of eletricity, entered in dollars (not cents)." sqref="G66" xr:uid="{00000000-0002-0000-0E00-000000000000}">
      <formula1>#REF!</formula1>
    </dataValidation>
    <dataValidation type="list" allowBlank="1" showInputMessage="1" showErrorMessage="1" sqref="C53:D53" xr:uid="{00000000-0002-0000-0E00-000001000000}">
      <formula1>$N$52:$N$55</formula1>
    </dataValidation>
  </dataValidations>
  <printOptions horizontalCentered="1" verticalCentered="1"/>
  <pageMargins left="0.25" right="0.25" top="0.25" bottom="0.25" header="0.3" footer="0.3"/>
  <pageSetup scale="60" fitToWidth="0" pageOrder="overThenDown"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tabColor theme="8" tint="-0.249977111117893"/>
  </sheetPr>
  <dimension ref="A1:CS116"/>
  <sheetViews>
    <sheetView windowProtection="1" zoomScaleNormal="100" zoomScaleSheetLayoutView="91" workbookViewId="0">
      <selection activeCell="I39" sqref="I39:K39"/>
    </sheetView>
  </sheetViews>
  <sheetFormatPr defaultColWidth="9.28515625" defaultRowHeight="17.25"/>
  <cols>
    <col min="1" max="1" width="2.42578125" style="312" customWidth="1"/>
    <col min="2" max="2" width="3" style="92" customWidth="1"/>
    <col min="3" max="3" width="12.140625" style="92" customWidth="1"/>
    <col min="4" max="4" width="11.28515625" style="92" customWidth="1"/>
    <col min="5" max="5" width="2.140625" style="92" customWidth="1"/>
    <col min="6" max="7" width="13" style="92" customWidth="1"/>
    <col min="8" max="9" width="12.5703125" style="92" customWidth="1"/>
    <col min="10" max="10" width="13" style="92" customWidth="1"/>
    <col min="11" max="11" width="8.7109375" style="92" customWidth="1"/>
    <col min="12" max="12" width="14.42578125" style="92" customWidth="1"/>
    <col min="13" max="13" width="17.28515625" style="92" customWidth="1"/>
    <col min="14" max="14" width="4" style="92" customWidth="1"/>
    <col min="15" max="15" width="2.5703125" style="312" customWidth="1"/>
    <col min="16" max="16" width="0" style="312" hidden="1" customWidth="1"/>
    <col min="17" max="97" width="9.28515625" style="312"/>
    <col min="98" max="16384" width="9.28515625" style="92"/>
  </cols>
  <sheetData>
    <row r="1" spans="2:15" s="312" customFormat="1" ht="12.75" customHeight="1"/>
    <row r="2" spans="2:15" ht="18" thickBot="1">
      <c r="B2" s="107"/>
      <c r="C2" s="107"/>
      <c r="D2" s="107"/>
      <c r="E2" s="107"/>
      <c r="F2" s="107"/>
      <c r="G2" s="107"/>
      <c r="H2" s="107"/>
      <c r="I2" s="107"/>
      <c r="J2" s="107"/>
      <c r="K2" s="107"/>
      <c r="L2" s="107"/>
      <c r="M2" s="510" t="str">
        <f>'Change Log, Version ID'!F5</f>
        <v xml:space="preserve">CES - 2021b  </v>
      </c>
      <c r="N2" s="107"/>
    </row>
    <row r="3" spans="2:15" ht="18" thickBot="1">
      <c r="B3" s="107"/>
      <c r="C3" s="108"/>
      <c r="D3" s="108"/>
      <c r="E3" s="108"/>
      <c r="F3" s="108"/>
      <c r="G3" s="108"/>
      <c r="H3" s="108"/>
      <c r="I3" s="108"/>
      <c r="J3" s="108"/>
      <c r="K3" s="107"/>
      <c r="L3" s="1633" t="s">
        <v>132</v>
      </c>
      <c r="M3" s="1634"/>
      <c r="N3" s="191"/>
    </row>
    <row r="4" spans="2:15" ht="18" thickBot="1">
      <c r="B4" s="107"/>
      <c r="C4" s="108"/>
      <c r="D4" s="108"/>
      <c r="E4" s="108"/>
      <c r="F4" s="108"/>
      <c r="G4" s="108"/>
      <c r="H4" s="108"/>
      <c r="J4" s="108"/>
      <c r="K4" s="107"/>
      <c r="L4" s="1635" t="str">
        <f>IF(Application!$K$4="","",Application!$K$4)</f>
        <v/>
      </c>
      <c r="M4" s="1636"/>
      <c r="N4" s="110"/>
    </row>
    <row r="5" spans="2:15">
      <c r="C5" s="493" t="s">
        <v>187</v>
      </c>
      <c r="D5" s="109"/>
      <c r="E5" s="109"/>
      <c r="F5" s="109"/>
      <c r="G5" s="109"/>
      <c r="H5" s="109"/>
      <c r="J5" s="110"/>
      <c r="K5" s="107"/>
      <c r="L5" s="107"/>
      <c r="M5" s="107"/>
      <c r="N5" s="107"/>
    </row>
    <row r="6" spans="2:15" ht="20.25">
      <c r="C6" s="494" t="s">
        <v>976</v>
      </c>
      <c r="D6" s="111"/>
      <c r="E6" s="111"/>
      <c r="F6" s="111"/>
      <c r="G6" s="111"/>
      <c r="H6" s="111"/>
      <c r="I6" s="111"/>
      <c r="J6" s="111"/>
      <c r="K6" s="107"/>
      <c r="L6" s="107"/>
      <c r="M6" s="438"/>
      <c r="N6" s="107"/>
    </row>
    <row r="7" spans="2:15" ht="9.75" customHeight="1" thickBot="1">
      <c r="B7" s="107"/>
      <c r="C7" s="311"/>
      <c r="D7" s="112"/>
      <c r="E7" s="112"/>
      <c r="F7" s="112"/>
      <c r="G7" s="112"/>
      <c r="H7" s="113"/>
      <c r="I7" s="114"/>
      <c r="J7" s="114"/>
      <c r="K7" s="115"/>
      <c r="L7" s="115"/>
      <c r="M7" s="115"/>
      <c r="N7" s="115"/>
    </row>
    <row r="8" spans="2:15" ht="19.149999999999999" customHeight="1">
      <c r="C8" s="1637" t="s">
        <v>25</v>
      </c>
      <c r="D8" s="1638"/>
      <c r="E8" s="1639" t="str">
        <f>IF(Application!$D$12="","",Application!$D$12)</f>
        <v xml:space="preserve"> </v>
      </c>
      <c r="F8" s="1640"/>
      <c r="G8" s="1640"/>
      <c r="H8" s="1640"/>
      <c r="I8" s="1640"/>
      <c r="J8" s="1640"/>
      <c r="K8" s="1640"/>
      <c r="L8" s="1640"/>
      <c r="M8" s="1641"/>
      <c r="N8" s="192"/>
      <c r="O8" s="212"/>
    </row>
    <row r="9" spans="2:15" ht="19.149999999999999" customHeight="1">
      <c r="C9" s="1642" t="s">
        <v>131</v>
      </c>
      <c r="D9" s="1643"/>
      <c r="E9" s="1644" t="str">
        <f>IF(Application!$D$13="","",Application!$D$13)</f>
        <v xml:space="preserve"> </v>
      </c>
      <c r="F9" s="1645"/>
      <c r="G9" s="1645"/>
      <c r="H9" s="1645"/>
      <c r="I9" s="1645"/>
      <c r="J9" s="1645"/>
      <c r="K9" s="1645"/>
      <c r="L9" s="1645"/>
      <c r="M9" s="1646"/>
      <c r="N9" s="193"/>
      <c r="O9" s="212"/>
    </row>
    <row r="10" spans="2:15" ht="19.149999999999999" customHeight="1" thickBot="1">
      <c r="C10" s="1649" t="s">
        <v>32</v>
      </c>
      <c r="D10" s="1650"/>
      <c r="E10" s="1651" t="str">
        <f>IF(Application!$K$3="","",Application!$K$3)</f>
        <v/>
      </c>
      <c r="F10" s="1652"/>
      <c r="G10" s="1652"/>
      <c r="H10" s="1652"/>
      <c r="I10" s="1652"/>
      <c r="J10" s="1652"/>
      <c r="K10" s="1652"/>
      <c r="L10" s="1652"/>
      <c r="M10" s="1653"/>
      <c r="N10" s="192"/>
      <c r="O10" s="212"/>
    </row>
    <row r="11" spans="2:15" ht="7.9" customHeight="1"/>
    <row r="12" spans="2:15" ht="19.149999999999999" customHeight="1" thickBot="1">
      <c r="C12" s="1745" t="s">
        <v>253</v>
      </c>
      <c r="D12" s="1745"/>
      <c r="F12" s="1468"/>
      <c r="G12" s="1468"/>
      <c r="H12" s="1468"/>
      <c r="I12" s="1468"/>
      <c r="K12" s="1468"/>
      <c r="L12" s="1468"/>
      <c r="M12" s="1468"/>
    </row>
    <row r="13" spans="2:15" ht="19.149999999999999" customHeight="1" thickBot="1">
      <c r="C13" s="375" t="s">
        <v>14</v>
      </c>
      <c r="D13" s="375" t="s">
        <v>126</v>
      </c>
      <c r="K13" s="1469" t="s">
        <v>134</v>
      </c>
      <c r="L13" s="1470"/>
      <c r="M13" s="1471"/>
      <c r="O13" s="313"/>
    </row>
    <row r="14" spans="2:15" ht="19.149999999999999" customHeight="1" thickBot="1">
      <c r="C14" s="448"/>
      <c r="D14" s="448"/>
      <c r="F14" s="92" t="s">
        <v>329</v>
      </c>
      <c r="H14" s="374"/>
      <c r="I14" s="374"/>
      <c r="K14" s="1407" t="s">
        <v>232</v>
      </c>
      <c r="L14" s="1408"/>
      <c r="M14" s="1409"/>
      <c r="O14" s="313"/>
    </row>
    <row r="15" spans="2:15" ht="19.149999999999999" customHeight="1">
      <c r="C15" s="448"/>
      <c r="D15" s="448"/>
      <c r="F15" s="92" t="s">
        <v>330</v>
      </c>
      <c r="H15" s="373"/>
      <c r="I15" s="373"/>
      <c r="K15" s="345"/>
      <c r="L15" s="1647" t="s">
        <v>236</v>
      </c>
      <c r="M15" s="1648"/>
      <c r="N15" s="94"/>
      <c r="O15" s="313"/>
    </row>
    <row r="16" spans="2:15" ht="19.149999999999999" customHeight="1">
      <c r="C16" s="448"/>
      <c r="D16" s="561"/>
      <c r="F16" s="116"/>
      <c r="K16" s="346"/>
      <c r="L16" s="1655" t="s">
        <v>237</v>
      </c>
      <c r="M16" s="1656"/>
      <c r="O16" s="313"/>
    </row>
    <row r="17" spans="2:15" ht="19.149999999999999" customHeight="1" thickBot="1">
      <c r="C17" s="448"/>
      <c r="D17" s="561"/>
      <c r="F17" s="116"/>
      <c r="K17" s="475"/>
      <c r="L17" s="1657" t="s">
        <v>321</v>
      </c>
      <c r="M17" s="1658"/>
      <c r="O17" s="313"/>
    </row>
    <row r="18" spans="2:15" ht="19.149999999999999" customHeight="1" thickBot="1">
      <c r="C18" s="448"/>
      <c r="D18" s="561"/>
      <c r="F18" s="116" t="s">
        <v>255</v>
      </c>
      <c r="K18" s="1407" t="s">
        <v>233</v>
      </c>
      <c r="L18" s="1408"/>
      <c r="M18" s="1409"/>
      <c r="O18" s="313"/>
    </row>
    <row r="19" spans="2:15" ht="19.149999999999999" customHeight="1">
      <c r="C19" s="448"/>
      <c r="D19" s="561"/>
      <c r="F19" s="116"/>
      <c r="K19" s="345"/>
      <c r="L19" s="1647" t="s">
        <v>238</v>
      </c>
      <c r="M19" s="1648"/>
      <c r="O19" s="313"/>
    </row>
    <row r="20" spans="2:15" ht="19.149999999999999" customHeight="1" thickBot="1">
      <c r="C20" s="448"/>
      <c r="D20" s="561"/>
      <c r="F20" s="116"/>
      <c r="K20" s="346"/>
      <c r="L20" s="1681" t="s">
        <v>256</v>
      </c>
      <c r="M20" s="1656"/>
      <c r="O20" s="313"/>
    </row>
    <row r="21" spans="2:15" ht="19.149999999999999" customHeight="1" thickBot="1">
      <c r="C21" s="448"/>
      <c r="D21" s="561"/>
      <c r="F21" s="116" t="s">
        <v>322</v>
      </c>
      <c r="K21" s="1407" t="s">
        <v>234</v>
      </c>
      <c r="L21" s="1408"/>
      <c r="M21" s="1409"/>
      <c r="O21" s="313"/>
    </row>
    <row r="22" spans="2:15" ht="19.149999999999999" customHeight="1">
      <c r="C22" s="1747"/>
      <c r="D22" s="1747"/>
      <c r="K22" s="476"/>
      <c r="L22" s="1673" t="s">
        <v>239</v>
      </c>
      <c r="M22" s="1674"/>
    </row>
    <row r="23" spans="2:15" ht="19.149999999999999" customHeight="1">
      <c r="C23" s="1745" t="s">
        <v>319</v>
      </c>
      <c r="D23" s="1745"/>
      <c r="K23" s="347"/>
      <c r="L23" s="1748" t="s">
        <v>240</v>
      </c>
      <c r="M23" s="1749"/>
    </row>
    <row r="24" spans="2:15" ht="19.149999999999999" customHeight="1">
      <c r="C24" s="448"/>
      <c r="D24" s="448"/>
      <c r="F24" s="92" t="s">
        <v>325</v>
      </c>
      <c r="K24" s="347"/>
      <c r="L24" s="1750" t="s">
        <v>331</v>
      </c>
      <c r="M24" s="1749"/>
    </row>
    <row r="25" spans="2:15" ht="19.149999999999999" customHeight="1">
      <c r="C25" s="448"/>
      <c r="D25" s="561"/>
      <c r="F25" s="372"/>
      <c r="K25" s="347"/>
      <c r="L25" s="1751" t="s">
        <v>320</v>
      </c>
      <c r="M25" s="1749"/>
    </row>
    <row r="26" spans="2:15" ht="19.149999999999999" customHeight="1">
      <c r="C26" s="448"/>
      <c r="D26" s="561"/>
      <c r="K26" s="347"/>
      <c r="L26" s="1751"/>
      <c r="M26" s="1752"/>
    </row>
    <row r="27" spans="2:15" ht="19.149999999999999" customHeight="1">
      <c r="C27" s="448"/>
      <c r="D27" s="561"/>
      <c r="F27" s="92" t="s">
        <v>332</v>
      </c>
      <c r="K27" s="477"/>
      <c r="L27" s="1753"/>
      <c r="M27" s="1754"/>
    </row>
    <row r="28" spans="2:15" ht="19.149999999999999" customHeight="1">
      <c r="C28" s="448"/>
      <c r="D28" s="561"/>
      <c r="K28" s="477"/>
      <c r="L28" s="1753"/>
      <c r="M28" s="1754"/>
    </row>
    <row r="29" spans="2:15" ht="19.149999999999999" customHeight="1">
      <c r="C29" s="448"/>
      <c r="D29" s="561"/>
      <c r="K29" s="477"/>
      <c r="L29" s="1679" t="s">
        <v>326</v>
      </c>
      <c r="M29" s="1746"/>
    </row>
    <row r="30" spans="2:15" ht="19.149999999999999" customHeight="1">
      <c r="C30" s="316"/>
      <c r="D30" s="316"/>
      <c r="K30" s="477"/>
      <c r="L30" s="1757"/>
      <c r="M30" s="1752"/>
    </row>
    <row r="31" spans="2:15" ht="19.149999999999999" customHeight="1">
      <c r="C31" s="316"/>
      <c r="D31" s="316"/>
      <c r="K31" s="477"/>
      <c r="L31" s="1757" t="s">
        <v>241</v>
      </c>
      <c r="M31" s="1752"/>
    </row>
    <row r="32" spans="2:15" ht="19.149999999999999" customHeight="1" thickBot="1">
      <c r="B32" s="380"/>
      <c r="C32" s="317"/>
      <c r="D32" s="317"/>
      <c r="F32" s="116"/>
      <c r="K32" s="347"/>
      <c r="L32" s="1679"/>
      <c r="M32" s="1746"/>
    </row>
    <row r="33" spans="2:16" ht="19.149999999999999" customHeight="1" thickBot="1">
      <c r="B33" s="194"/>
      <c r="C33" s="317"/>
      <c r="D33" s="317"/>
      <c r="F33" s="563"/>
      <c r="H33" s="371"/>
      <c r="I33" s="371"/>
      <c r="K33" s="1407" t="s">
        <v>251</v>
      </c>
      <c r="L33" s="1408"/>
      <c r="M33" s="1409"/>
    </row>
    <row r="34" spans="2:16" ht="19.149999999999999" customHeight="1" thickBot="1">
      <c r="B34" s="194"/>
      <c r="C34" s="7"/>
      <c r="D34" s="7"/>
      <c r="F34" s="1758"/>
      <c r="G34" s="1758"/>
      <c r="H34" s="1758"/>
      <c r="I34" s="1758"/>
      <c r="K34" s="381"/>
      <c r="L34" s="1659" t="s">
        <v>252</v>
      </c>
      <c r="M34" s="1660"/>
    </row>
    <row r="35" spans="2:16" ht="27.75" customHeight="1">
      <c r="C35" s="1747"/>
      <c r="D35" s="1747"/>
    </row>
    <row r="36" spans="2:16" ht="19.149999999999999" customHeight="1">
      <c r="C36" s="317"/>
      <c r="D36" s="317"/>
    </row>
    <row r="37" spans="2:16" ht="19.149999999999999" customHeight="1">
      <c r="C37" s="317"/>
      <c r="D37" s="317"/>
      <c r="M37" s="1019"/>
      <c r="P37" s="312" t="s">
        <v>555</v>
      </c>
    </row>
    <row r="38" spans="2:16" ht="19.149999999999999" customHeight="1">
      <c r="C38" s="317"/>
      <c r="D38" s="317"/>
      <c r="L38" s="376"/>
      <c r="P38" s="312" t="s">
        <v>133</v>
      </c>
    </row>
    <row r="39" spans="2:16" ht="19.149999999999999" customHeight="1">
      <c r="C39" s="317"/>
      <c r="D39" s="317"/>
      <c r="L39" s="376"/>
    </row>
    <row r="40" spans="2:16" ht="17.25" customHeight="1">
      <c r="C40" s="371"/>
      <c r="D40" s="371"/>
      <c r="L40" s="376"/>
    </row>
    <row r="41" spans="2:16" ht="19.149999999999999" customHeight="1" thickBot="1">
      <c r="C41" s="92" t="s">
        <v>589</v>
      </c>
    </row>
    <row r="42" spans="2:16" ht="19.149999999999999" customHeight="1" thickBot="1">
      <c r="C42" s="318" t="s">
        <v>133</v>
      </c>
      <c r="D42" s="241"/>
      <c r="F42" s="1687" t="s">
        <v>198</v>
      </c>
      <c r="G42" s="1687"/>
      <c r="H42" s="1688" t="str">
        <f>IF(Application!$K$29="","",Application!$K$29)</f>
        <v/>
      </c>
      <c r="I42" s="1688"/>
      <c r="J42" s="1688"/>
      <c r="L42" s="1407" t="s">
        <v>216</v>
      </c>
      <c r="M42" s="1409"/>
    </row>
    <row r="43" spans="2:16" ht="19.149999999999999" customHeight="1" thickBot="1">
      <c r="C43" s="318" t="s">
        <v>555</v>
      </c>
      <c r="D43" s="241"/>
      <c r="F43" s="1687" t="s">
        <v>199</v>
      </c>
      <c r="G43" s="1687"/>
      <c r="H43" s="1688" t="str">
        <f>IF(Application!$D$29="","",Application!$D$29)</f>
        <v/>
      </c>
      <c r="I43" s="1688"/>
      <c r="J43" s="1688"/>
      <c r="L43" s="378" t="s">
        <v>248</v>
      </c>
      <c r="M43" s="379" t="e">
        <f>'Project Summary Form'!$T$31</f>
        <v>#DIV/0!</v>
      </c>
    </row>
    <row r="44" spans="2:16" ht="19.149999999999999" customHeight="1" thickBot="1">
      <c r="C44" s="318" t="s">
        <v>133</v>
      </c>
      <c r="D44" s="241"/>
      <c r="F44" s="1687" t="s">
        <v>200</v>
      </c>
      <c r="G44" s="1687"/>
      <c r="H44" s="1688" t="str">
        <f>IF(Application!$D$41="","",Application!$D$41)</f>
        <v/>
      </c>
      <c r="I44" s="1688"/>
      <c r="J44" s="1688"/>
      <c r="L44" s="378" t="s">
        <v>254</v>
      </c>
      <c r="M44" s="443">
        <f>'Project Summary Form'!$R$31</f>
        <v>0</v>
      </c>
    </row>
    <row r="45" spans="2:16" ht="9.6" customHeight="1">
      <c r="C45" s="7"/>
      <c r="D45" s="7"/>
      <c r="E45" s="7"/>
      <c r="F45" s="7"/>
      <c r="G45" s="7"/>
      <c r="H45" s="7"/>
      <c r="I45" s="7"/>
      <c r="J45" s="7"/>
    </row>
    <row r="46" spans="2:16" ht="19.149999999999999" customHeight="1" thickBot="1">
      <c r="C46" s="305"/>
      <c r="D46" s="305" t="s">
        <v>213</v>
      </c>
      <c r="E46" s="305"/>
      <c r="F46" s="305"/>
      <c r="G46" s="305"/>
      <c r="H46" s="305"/>
      <c r="I46" s="305"/>
      <c r="J46" s="305"/>
      <c r="K46" s="305"/>
      <c r="L46" s="305"/>
      <c r="M46" s="305"/>
    </row>
    <row r="47" spans="2:16" ht="19.149999999999999" customHeight="1" thickBot="1">
      <c r="C47" s="305"/>
      <c r="D47" s="1423" t="s">
        <v>22</v>
      </c>
      <c r="E47" s="1424"/>
      <c r="F47" s="1424"/>
      <c r="G47" s="1425"/>
      <c r="H47" s="1426" t="s">
        <v>214</v>
      </c>
      <c r="I47" s="1424"/>
      <c r="J47" s="1424"/>
      <c r="K47" s="1424"/>
      <c r="L47" s="1425"/>
      <c r="M47" s="306" t="s">
        <v>215</v>
      </c>
    </row>
    <row r="48" spans="2:16" ht="19.149999999999999" customHeight="1">
      <c r="C48" s="307" t="s">
        <v>14</v>
      </c>
      <c r="D48" s="1689"/>
      <c r="E48" s="1689"/>
      <c r="F48" s="1689"/>
      <c r="G48" s="1689"/>
      <c r="H48" s="1690"/>
      <c r="I48" s="1691"/>
      <c r="J48" s="1691"/>
      <c r="K48" s="1691"/>
      <c r="L48" s="1692"/>
      <c r="M48" s="308"/>
    </row>
    <row r="49" spans="3:13" ht="19.149999999999999" customHeight="1" thickBot="1">
      <c r="C49" s="309" t="s">
        <v>126</v>
      </c>
      <c r="D49" s="1683"/>
      <c r="E49" s="1683"/>
      <c r="F49" s="1683"/>
      <c r="G49" s="1683"/>
      <c r="H49" s="1684"/>
      <c r="I49" s="1685"/>
      <c r="J49" s="1685"/>
      <c r="K49" s="1685"/>
      <c r="L49" s="1686"/>
      <c r="M49" s="310"/>
    </row>
    <row r="50" spans="3:13" ht="19.149999999999999" customHeight="1">
      <c r="J50" s="1421" t="str">
        <f>'Change Log, Version ID'!F6</f>
        <v>For proposals submitted after August 1, 2019.  20190801a</v>
      </c>
      <c r="K50" s="1421"/>
      <c r="L50" s="1421"/>
      <c r="M50" s="1421"/>
    </row>
    <row r="51" spans="3:13" s="312" customFormat="1"/>
    <row r="52" spans="3:13" s="312" customFormat="1"/>
    <row r="53" spans="3:13" s="312" customFormat="1"/>
    <row r="54" spans="3:13" s="312" customFormat="1"/>
    <row r="55" spans="3:13" s="312" customFormat="1"/>
    <row r="56" spans="3:13" s="312" customFormat="1"/>
    <row r="57" spans="3:13" s="312" customFormat="1"/>
    <row r="58" spans="3:13" s="312" customFormat="1"/>
    <row r="59" spans="3:13" s="312" customFormat="1"/>
    <row r="60" spans="3:13" s="312" customFormat="1"/>
    <row r="61" spans="3:13" s="312" customFormat="1"/>
    <row r="62" spans="3:13" s="312" customFormat="1"/>
    <row r="63" spans="3:13" s="312" customFormat="1"/>
    <row r="64" spans="3:13" s="312" customFormat="1"/>
    <row r="65" spans="3:15" s="312" customFormat="1"/>
    <row r="66" spans="3:15" s="312" customFormat="1" ht="12.75" customHeight="1"/>
    <row r="67" spans="3:15" s="312" customFormat="1" ht="13.5" customHeight="1"/>
    <row r="68" spans="3:15" s="312" customFormat="1" ht="13.5" customHeight="1"/>
    <row r="69" spans="3:15" s="312" customFormat="1" ht="12.75" customHeight="1"/>
    <row r="70" spans="3:15" s="312" customFormat="1" ht="12.75" customHeight="1"/>
    <row r="71" spans="3:15" s="312" customFormat="1" ht="13.5" customHeight="1"/>
    <row r="72" spans="3:15" s="312" customFormat="1">
      <c r="C72" s="315"/>
      <c r="D72" s="315"/>
      <c r="E72" s="315"/>
    </row>
    <row r="73" spans="3:15" s="312" customFormat="1"/>
    <row r="74" spans="3:15" s="312" customFormat="1"/>
    <row r="75" spans="3:15" s="312" customFormat="1"/>
    <row r="76" spans="3:15" s="312" customFormat="1" ht="12.75" customHeight="1"/>
    <row r="77" spans="3:15" s="312" customFormat="1">
      <c r="O77" s="314"/>
    </row>
    <row r="78" spans="3:15" s="312" customFormat="1">
      <c r="O78" s="314"/>
    </row>
    <row r="79" spans="3:15" s="312" customFormat="1">
      <c r="O79" s="314"/>
    </row>
    <row r="80" spans="3:15" s="312" customFormat="1" ht="13.5" customHeight="1">
      <c r="O80" s="314"/>
    </row>
    <row r="81" spans="15:15" s="312" customFormat="1">
      <c r="O81" s="314"/>
    </row>
    <row r="82" spans="15:15" s="312" customFormat="1">
      <c r="O82" s="314"/>
    </row>
    <row r="83" spans="15:15" s="312" customFormat="1">
      <c r="O83" s="314"/>
    </row>
    <row r="84" spans="15:15" s="312" customFormat="1"/>
    <row r="85" spans="15:15" s="312" customFormat="1"/>
    <row r="86" spans="15:15" s="312" customFormat="1"/>
    <row r="87" spans="15:15" s="312" customFormat="1"/>
    <row r="88" spans="15:15" s="312" customFormat="1"/>
    <row r="89" spans="15:15" s="312" customFormat="1"/>
    <row r="90" spans="15:15" s="312" customFormat="1"/>
    <row r="91" spans="15:15" s="312" customFormat="1"/>
    <row r="92" spans="15:15" s="312" customFormat="1"/>
    <row r="93" spans="15:15" s="312" customFormat="1"/>
    <row r="94" spans="15:15" s="312" customFormat="1"/>
    <row r="95" spans="15:15" s="312" customFormat="1"/>
    <row r="96" spans="15:15"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sheetData>
  <mergeCells count="51">
    <mergeCell ref="D49:G49"/>
    <mergeCell ref="H49:L49"/>
    <mergeCell ref="J50:M50"/>
    <mergeCell ref="F44:G44"/>
    <mergeCell ref="H44:J44"/>
    <mergeCell ref="D47:G47"/>
    <mergeCell ref="H47:L47"/>
    <mergeCell ref="D48:G48"/>
    <mergeCell ref="H48:L48"/>
    <mergeCell ref="C35:D35"/>
    <mergeCell ref="F42:G42"/>
    <mergeCell ref="H42:J42"/>
    <mergeCell ref="L42:M42"/>
    <mergeCell ref="F43:G43"/>
    <mergeCell ref="H43:J43"/>
    <mergeCell ref="L30:M30"/>
    <mergeCell ref="L31:M31"/>
    <mergeCell ref="L32:M32"/>
    <mergeCell ref="K33:M33"/>
    <mergeCell ref="F34:I34"/>
    <mergeCell ref="L34:M34"/>
    <mergeCell ref="L29:M29"/>
    <mergeCell ref="L20:M20"/>
    <mergeCell ref="K21:M21"/>
    <mergeCell ref="C22:D22"/>
    <mergeCell ref="L22:M22"/>
    <mergeCell ref="C23:D23"/>
    <mergeCell ref="L23:M23"/>
    <mergeCell ref="L24:M24"/>
    <mergeCell ref="L25:M25"/>
    <mergeCell ref="L26:M26"/>
    <mergeCell ref="L27:M27"/>
    <mergeCell ref="L28:M28"/>
    <mergeCell ref="L19:M19"/>
    <mergeCell ref="C10:D10"/>
    <mergeCell ref="E10:M10"/>
    <mergeCell ref="C12:D12"/>
    <mergeCell ref="F12:I12"/>
    <mergeCell ref="K12:M12"/>
    <mergeCell ref="K13:M13"/>
    <mergeCell ref="K14:M14"/>
    <mergeCell ref="L15:M15"/>
    <mergeCell ref="L16:M16"/>
    <mergeCell ref="L17:M17"/>
    <mergeCell ref="K18:M18"/>
    <mergeCell ref="L3:M3"/>
    <mergeCell ref="L4:M4"/>
    <mergeCell ref="C8:D8"/>
    <mergeCell ref="E8:M8"/>
    <mergeCell ref="C9:D9"/>
    <mergeCell ref="E9:M9"/>
  </mergeCells>
  <conditionalFormatting sqref="C13:C14">
    <cfRule type="cellIs" dxfId="79" priority="14" operator="equal">
      <formula>"COMPLETE"</formula>
    </cfRule>
  </conditionalFormatting>
  <conditionalFormatting sqref="C24">
    <cfRule type="cellIs" dxfId="78" priority="6" operator="equal">
      <formula>"COMPLETE"</formula>
    </cfRule>
  </conditionalFormatting>
  <conditionalFormatting sqref="C13:D14">
    <cfRule type="cellIs" dxfId="77" priority="13" operator="equal">
      <formula>"INCOMPLETE"</formula>
    </cfRule>
  </conditionalFormatting>
  <conditionalFormatting sqref="C14:D15">
    <cfRule type="expression" dxfId="76" priority="15">
      <formula>$H$33="No"</formula>
    </cfRule>
  </conditionalFormatting>
  <conditionalFormatting sqref="C24:D24">
    <cfRule type="cellIs" dxfId="75" priority="5" operator="equal">
      <formula>"INCOMPLETE"</formula>
    </cfRule>
    <cfRule type="expression" dxfId="74" priority="7">
      <formula>$H$33="No"</formula>
    </cfRule>
  </conditionalFormatting>
  <conditionalFormatting sqref="C30:D30">
    <cfRule type="expression" dxfId="73" priority="11">
      <formula>#REF!=""</formula>
    </cfRule>
    <cfRule type="expression" dxfId="72" priority="12">
      <formula>#REF!="No"</formula>
    </cfRule>
  </conditionalFormatting>
  <conditionalFormatting sqref="C31:D33">
    <cfRule type="expression" dxfId="71" priority="9">
      <formula>#REF!=""</formula>
    </cfRule>
    <cfRule type="expression" dxfId="70" priority="10">
      <formula>#REF!="No"</formula>
    </cfRule>
  </conditionalFormatting>
  <conditionalFormatting sqref="C36:D39">
    <cfRule type="expression" dxfId="69" priority="3">
      <formula>#REF!=""</formula>
    </cfRule>
    <cfRule type="expression" dxfId="68" priority="4">
      <formula>#REF!="No"</formula>
    </cfRule>
  </conditionalFormatting>
  <conditionalFormatting sqref="D16:D17 C16:C21 C25:C29">
    <cfRule type="expression" dxfId="67" priority="16">
      <formula>$H$33="No"</formula>
    </cfRule>
  </conditionalFormatting>
  <conditionalFormatting sqref="D25:D26">
    <cfRule type="expression" dxfId="66" priority="8">
      <formula>$H$33="No"</formula>
    </cfRule>
  </conditionalFormatting>
  <conditionalFormatting sqref="M37">
    <cfRule type="expression" dxfId="65" priority="1">
      <formula>#REF!=""</formula>
    </cfRule>
    <cfRule type="expression" dxfId="64" priority="2">
      <formula>#REF!="No"</formula>
    </cfRule>
  </conditionalFormatting>
  <dataValidations count="3">
    <dataValidation type="list" allowBlank="1" showInputMessage="1" showErrorMessage="1" sqref="M37 C42:C44" xr:uid="{00000000-0002-0000-0F00-000000000000}">
      <formula1>$P$37:$P$38</formula1>
    </dataValidation>
    <dataValidation type="list" allowBlank="1" showInputMessage="1" showErrorMessage="1" sqref="I30" xr:uid="{00000000-0002-0000-0F00-000001000000}">
      <formula1>#REF!</formula1>
    </dataValidation>
    <dataValidation type="list" allowBlank="1" showInputMessage="1" showErrorMessage="1" sqref="K34" xr:uid="{00000000-0002-0000-0F00-000002000000}">
      <formula1>"Partial, Final"</formula1>
    </dataValidation>
  </dataValidations>
  <pageMargins left="0.7" right="0.7" top="0.75" bottom="0.75" header="0.3" footer="0.3"/>
  <pageSetup scale="63"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1">
    <tabColor theme="8" tint="-0.249977111117893"/>
  </sheetPr>
  <dimension ref="A1:AM263"/>
  <sheetViews>
    <sheetView windowProtection="1" showGridLines="0" showZeros="0" topLeftCell="A34" zoomScaleNormal="100" zoomScaleSheetLayoutView="85" workbookViewId="0">
      <selection activeCell="I39" sqref="I39:K39"/>
    </sheetView>
  </sheetViews>
  <sheetFormatPr defaultColWidth="8.7109375" defaultRowHeight="14.25"/>
  <cols>
    <col min="1" max="1" width="3.28515625" style="195" customWidth="1"/>
    <col min="2" max="2" width="3.7109375" style="348" customWidth="1"/>
    <col min="3" max="3" width="15" style="96" customWidth="1"/>
    <col min="4" max="4" width="17.5703125" style="96" customWidth="1"/>
    <col min="5" max="5" width="9.7109375" style="96" customWidth="1"/>
    <col min="6" max="6" width="46" style="96" customWidth="1"/>
    <col min="7" max="7" width="22" style="96" customWidth="1"/>
    <col min="8" max="8" width="15" style="96" customWidth="1"/>
    <col min="9" max="9" width="14.42578125" style="96" customWidth="1"/>
    <col min="10" max="10" width="16.28515625" style="96" customWidth="1"/>
    <col min="11" max="11" width="3.7109375" style="96" customWidth="1"/>
    <col min="12" max="13" width="3.28515625" style="195" customWidth="1"/>
    <col min="14" max="14" width="25" style="195" hidden="1" customWidth="1"/>
    <col min="15" max="15" width="4.28515625" style="195" customWidth="1"/>
    <col min="16" max="16" width="10.7109375" style="195" customWidth="1"/>
    <col min="17" max="37" width="8.7109375" style="195"/>
    <col min="38" max="16384" width="8.7109375" style="96"/>
  </cols>
  <sheetData>
    <row r="1" spans="1:39" s="195" customFormat="1" ht="15.75" customHeight="1"/>
    <row r="2" spans="1:39" s="95" customFormat="1" ht="36" customHeight="1">
      <c r="A2" s="195"/>
      <c r="B2" s="348"/>
      <c r="C2" s="145"/>
      <c r="D2" s="143"/>
      <c r="E2" s="143"/>
      <c r="F2" s="143"/>
      <c r="G2" s="143"/>
      <c r="H2" s="143"/>
      <c r="I2" s="143"/>
      <c r="J2" s="509" t="str">
        <f>'Change Log, Version ID'!F5</f>
        <v xml:space="preserve">CES - 2021b  </v>
      </c>
      <c r="K2" s="143"/>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96"/>
      <c r="AM2" s="96"/>
    </row>
    <row r="3" spans="1:39" s="95" customFormat="1" ht="16.899999999999999" customHeight="1">
      <c r="A3" s="195"/>
      <c r="B3" s="348"/>
      <c r="C3" s="143"/>
      <c r="D3" s="143"/>
      <c r="E3" s="143"/>
      <c r="F3" s="143"/>
      <c r="G3" s="143"/>
      <c r="H3" s="143"/>
      <c r="I3" s="143"/>
      <c r="J3" s="146"/>
      <c r="K3" s="146"/>
      <c r="L3" s="351"/>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96"/>
      <c r="AM3" s="96"/>
    </row>
    <row r="4" spans="1:39" s="95" customFormat="1" ht="21" customHeight="1">
      <c r="A4" s="195"/>
      <c r="B4" s="348"/>
      <c r="C4" s="176" t="s">
        <v>187</v>
      </c>
      <c r="D4" s="143"/>
      <c r="E4" s="143"/>
      <c r="F4" s="143"/>
      <c r="G4" s="143"/>
      <c r="H4" s="143"/>
      <c r="I4" s="143" t="s">
        <v>132</v>
      </c>
      <c r="J4" s="449" t="str">
        <f>IF(Application!project_number_application="","",Application!project_number_application)</f>
        <v/>
      </c>
      <c r="K4" s="143"/>
      <c r="L4" s="195"/>
      <c r="M4" s="352"/>
      <c r="N4" s="195"/>
      <c r="O4" s="195"/>
      <c r="P4" s="292"/>
      <c r="Q4" s="195"/>
      <c r="R4" s="195"/>
      <c r="S4" s="195"/>
      <c r="T4" s="195"/>
      <c r="U4" s="195"/>
      <c r="V4" s="195"/>
      <c r="W4" s="195"/>
      <c r="X4" s="195"/>
      <c r="Y4" s="195"/>
      <c r="Z4" s="195"/>
      <c r="AA4" s="195"/>
      <c r="AB4" s="195"/>
      <c r="AC4" s="195"/>
      <c r="AD4" s="195"/>
      <c r="AE4" s="195"/>
      <c r="AF4" s="195"/>
      <c r="AG4" s="195"/>
      <c r="AH4" s="195"/>
      <c r="AI4" s="195"/>
      <c r="AJ4" s="195"/>
      <c r="AK4" s="195"/>
      <c r="AL4" s="96"/>
      <c r="AM4" s="96"/>
    </row>
    <row r="5" spans="1:39" s="95" customFormat="1" ht="22.9" customHeight="1">
      <c r="A5" s="195"/>
      <c r="B5" s="348"/>
      <c r="C5" s="183" t="s">
        <v>978</v>
      </c>
      <c r="D5" s="143"/>
      <c r="E5" s="143"/>
      <c r="F5" s="144"/>
      <c r="G5" s="143"/>
      <c r="H5" s="143"/>
      <c r="I5" s="147" t="s">
        <v>137</v>
      </c>
      <c r="J5" s="465">
        <f ca="1">TODAY()</f>
        <v>45623</v>
      </c>
      <c r="K5" s="143"/>
      <c r="L5" s="195"/>
      <c r="M5" s="202"/>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96"/>
      <c r="AM5" s="96"/>
    </row>
    <row r="6" spans="1:39" s="95" customFormat="1" ht="17.25">
      <c r="A6" s="195"/>
      <c r="B6" s="348"/>
      <c r="C6" s="148"/>
      <c r="D6" s="143"/>
      <c r="E6" s="143"/>
      <c r="F6" s="144"/>
      <c r="G6" s="149"/>
      <c r="H6" s="150"/>
      <c r="I6" s="151" t="s">
        <v>306</v>
      </c>
      <c r="J6" s="975" t="e">
        <f>IF('Project Summary Form'!$T$8="","",'Project Summary Form'!$T$8)</f>
        <v>#DIV/0!</v>
      </c>
      <c r="K6" s="143"/>
      <c r="L6" s="221"/>
      <c r="M6" s="221"/>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96"/>
      <c r="AM6" s="96"/>
    </row>
    <row r="7" spans="1:39" s="95" customFormat="1" ht="20.25" customHeight="1">
      <c r="A7" s="195"/>
      <c r="B7" s="348"/>
      <c r="C7" s="1762" t="str">
        <f>IF(Application!$K$5="","",Application!$K$5)</f>
        <v/>
      </c>
      <c r="D7" s="1763"/>
      <c r="E7" s="1763"/>
      <c r="F7" s="1764"/>
      <c r="G7" s="149"/>
      <c r="H7" s="150"/>
      <c r="I7" s="151" t="s">
        <v>143</v>
      </c>
      <c r="J7" s="975">
        <f>IF('Project Summary Form'!$T$4="","",'Project Summary Form'!$T$4)</f>
        <v>510000</v>
      </c>
      <c r="K7" s="143"/>
      <c r="L7" s="195"/>
      <c r="M7" s="202" t="s">
        <v>30</v>
      </c>
      <c r="N7" s="293"/>
      <c r="O7" s="293"/>
      <c r="P7" s="195"/>
      <c r="Q7" s="195"/>
      <c r="R7" s="195"/>
      <c r="S7" s="195"/>
      <c r="T7" s="195"/>
      <c r="U7" s="195"/>
      <c r="V7" s="195"/>
      <c r="W7" s="195"/>
      <c r="X7" s="195"/>
      <c r="Y7" s="195"/>
      <c r="Z7" s="195"/>
      <c r="AA7" s="195"/>
      <c r="AB7" s="195"/>
      <c r="AC7" s="195"/>
      <c r="AD7" s="195"/>
      <c r="AE7" s="195"/>
      <c r="AF7" s="195"/>
      <c r="AG7" s="195"/>
      <c r="AH7" s="195"/>
      <c r="AI7" s="195"/>
      <c r="AJ7" s="195"/>
      <c r="AK7" s="195"/>
      <c r="AL7" s="96"/>
      <c r="AM7" s="96"/>
    </row>
    <row r="8" spans="1:39" s="95" customFormat="1" ht="20.25" customHeight="1">
      <c r="A8" s="195"/>
      <c r="B8" s="348"/>
      <c r="C8" s="1768" t="str">
        <f>IF(Application!$D$12="","",Application!$D$12)</f>
        <v xml:space="preserve"> </v>
      </c>
      <c r="D8" s="1769"/>
      <c r="E8" s="1769"/>
      <c r="F8" s="1770"/>
      <c r="G8" s="152"/>
      <c r="H8" s="150"/>
      <c r="I8" s="153" t="s">
        <v>138</v>
      </c>
      <c r="J8" s="975">
        <f>H22</f>
        <v>0</v>
      </c>
      <c r="K8" s="143"/>
      <c r="L8" s="195"/>
      <c r="M8" s="195"/>
      <c r="N8" s="293"/>
      <c r="O8" s="195"/>
      <c r="P8" s="195"/>
      <c r="Q8" s="195"/>
      <c r="R8" s="195"/>
      <c r="S8" s="195"/>
      <c r="T8" s="195"/>
      <c r="U8" s="195"/>
      <c r="V8" s="195"/>
      <c r="W8" s="195"/>
      <c r="X8" s="195"/>
      <c r="Y8" s="195"/>
      <c r="Z8" s="195"/>
      <c r="AA8" s="195"/>
      <c r="AB8" s="195"/>
      <c r="AC8" s="195"/>
      <c r="AD8" s="195"/>
      <c r="AE8" s="195"/>
      <c r="AF8" s="195"/>
      <c r="AG8" s="195"/>
      <c r="AH8" s="195"/>
      <c r="AI8" s="195"/>
      <c r="AJ8" s="195"/>
      <c r="AK8" s="195"/>
      <c r="AL8" s="96"/>
      <c r="AM8" s="96"/>
    </row>
    <row r="9" spans="1:39" s="95" customFormat="1" ht="20.25" customHeight="1">
      <c r="A9" s="195"/>
      <c r="B9" s="348"/>
      <c r="C9" s="1768" t="str">
        <f>IF(Application!$D$13="","",Application!$D$13)</f>
        <v xml:space="preserve"> </v>
      </c>
      <c r="D9" s="1769"/>
      <c r="E9" s="1769"/>
      <c r="F9" s="1770"/>
      <c r="G9" s="152"/>
      <c r="H9" s="150"/>
      <c r="I9" s="150" t="s">
        <v>139</v>
      </c>
      <c r="J9" s="976">
        <f>IF('Project Summary Form'!$T$7="","",'Project Summary Form'!$T$7)</f>
        <v>0</v>
      </c>
      <c r="K9" s="143"/>
      <c r="L9" s="353"/>
      <c r="M9" s="202"/>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96"/>
      <c r="AM9" s="96"/>
    </row>
    <row r="10" spans="1:39" s="95" customFormat="1" ht="20.25" customHeight="1">
      <c r="A10" s="195"/>
      <c r="B10" s="348"/>
      <c r="C10" s="1765" t="str">
        <f>IF(Application!$D$14="","",CONCATENATE(Application!$D$14,", WA ",Application!$H$14))</f>
        <v xml:space="preserve"> , WA  </v>
      </c>
      <c r="D10" s="1766"/>
      <c r="E10" s="1766"/>
      <c r="F10" s="1767"/>
      <c r="G10" s="149"/>
      <c r="H10" s="149"/>
      <c r="I10" s="150" t="s">
        <v>140</v>
      </c>
      <c r="J10" s="977" t="e">
        <f>IF('Project Summary Form'!$T$6="","",'Project Summary Form'!$T$6)</f>
        <v>#DIV/0!</v>
      </c>
      <c r="K10" s="143"/>
      <c r="L10" s="354"/>
      <c r="M10" s="202"/>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96"/>
      <c r="AM10" s="96"/>
    </row>
    <row r="11" spans="1:39" s="95" customFormat="1" ht="19.899999999999999" customHeight="1">
      <c r="A11" s="195"/>
      <c r="B11" s="348"/>
      <c r="C11" s="483" t="s">
        <v>287</v>
      </c>
      <c r="D11" s="146"/>
      <c r="E11" s="154"/>
      <c r="F11" s="146"/>
      <c r="G11" s="149"/>
      <c r="H11" s="155"/>
      <c r="I11" s="150" t="s">
        <v>141</v>
      </c>
      <c r="J11" s="978" t="e">
        <f>IF('Project Summary Form'!$T$5="","",'Project Summary Form'!$T$5)</f>
        <v>#DIV/0!</v>
      </c>
      <c r="K11" s="143"/>
      <c r="L11" s="354"/>
      <c r="M11" s="351"/>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96"/>
      <c r="AM11" s="96"/>
    </row>
    <row r="12" spans="1:39" s="95" customFormat="1" ht="19.5" customHeight="1">
      <c r="A12" s="195"/>
      <c r="B12" s="348"/>
      <c r="C12" s="143"/>
      <c r="D12" s="143"/>
      <c r="E12" s="156"/>
      <c r="F12" s="157"/>
      <c r="G12" s="149"/>
      <c r="H12" s="155"/>
      <c r="I12" s="150" t="s">
        <v>148</v>
      </c>
      <c r="J12" s="979" t="e">
        <f>ROUND($I$22*0.0006,0)&amp;" tons"</f>
        <v>#DIV/0!</v>
      </c>
      <c r="K12" s="143"/>
      <c r="L12" s="354"/>
      <c r="M12" s="351"/>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96"/>
      <c r="AM12" s="96"/>
    </row>
    <row r="13" spans="1:39" s="95" customFormat="1" ht="9" customHeight="1">
      <c r="A13" s="195"/>
      <c r="B13" s="348"/>
      <c r="C13" s="143"/>
      <c r="D13" s="143"/>
      <c r="E13" s="156"/>
      <c r="F13" s="157"/>
      <c r="G13" s="149"/>
      <c r="H13" s="155"/>
      <c r="I13" s="150"/>
      <c r="J13" s="150"/>
      <c r="K13" s="143"/>
      <c r="L13" s="354"/>
      <c r="M13" s="351"/>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96"/>
      <c r="AM13" s="96"/>
    </row>
    <row r="14" spans="1:39" s="95" customFormat="1" ht="54.75" customHeight="1">
      <c r="A14" s="195"/>
      <c r="B14" s="348"/>
      <c r="C14" s="1704" t="s">
        <v>247</v>
      </c>
      <c r="D14" s="1704"/>
      <c r="E14" s="1704"/>
      <c r="F14" s="1704"/>
      <c r="G14" s="1704"/>
      <c r="H14" s="1704"/>
      <c r="I14" s="1704"/>
      <c r="J14" s="1704"/>
      <c r="K14" s="196"/>
      <c r="L14" s="355"/>
      <c r="M14" s="294"/>
      <c r="N14" s="294"/>
      <c r="O14" s="294"/>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96"/>
      <c r="AM14" s="96"/>
    </row>
    <row r="15" spans="1:39" s="95" customFormat="1" ht="21.75" customHeight="1">
      <c r="A15" s="195"/>
      <c r="B15" s="348"/>
      <c r="C15" s="360" t="s">
        <v>262</v>
      </c>
      <c r="D15" s="196"/>
      <c r="E15" s="196"/>
      <c r="F15" s="196"/>
      <c r="G15" s="196"/>
      <c r="H15" s="196"/>
      <c r="I15" s="196"/>
      <c r="J15" s="196"/>
      <c r="K15" s="98"/>
      <c r="L15" s="355"/>
      <c r="M15" s="356"/>
      <c r="N15" s="294"/>
      <c r="O15" s="294"/>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96"/>
      <c r="AM15" s="96"/>
    </row>
    <row r="16" spans="1:39" s="95" customFormat="1" ht="82.15" customHeight="1">
      <c r="A16" s="195"/>
      <c r="B16" s="348"/>
      <c r="C16" s="913" t="s">
        <v>977</v>
      </c>
      <c r="D16" s="913"/>
      <c r="E16" s="913"/>
      <c r="F16" s="913" t="s">
        <v>979</v>
      </c>
      <c r="G16" s="913" t="s">
        <v>316</v>
      </c>
      <c r="H16" s="913" t="s">
        <v>315</v>
      </c>
      <c r="I16" s="913" t="s">
        <v>64</v>
      </c>
      <c r="J16" s="913" t="s">
        <v>65</v>
      </c>
      <c r="K16" s="146"/>
      <c r="L16" s="195"/>
      <c r="M16" s="195"/>
      <c r="N16" s="295"/>
      <c r="O16" s="2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96"/>
      <c r="AM16" s="96"/>
    </row>
    <row r="17" spans="1:39" s="95" customFormat="1" ht="3.75" customHeight="1">
      <c r="A17" s="195"/>
      <c r="B17" s="348"/>
      <c r="C17" s="164"/>
      <c r="D17" s="143"/>
      <c r="E17" s="165"/>
      <c r="F17" s="165"/>
      <c r="G17" s="165"/>
      <c r="H17" s="165"/>
      <c r="I17" s="165"/>
      <c r="J17" s="166"/>
      <c r="K17" s="146"/>
      <c r="L17" s="195"/>
      <c r="M17" s="195"/>
      <c r="N17" s="296"/>
      <c r="O17" s="296"/>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96"/>
      <c r="AM17" s="96"/>
    </row>
    <row r="18" spans="1:39" s="95" customFormat="1" ht="18" customHeight="1">
      <c r="A18" s="195"/>
      <c r="B18" s="348"/>
      <c r="C18" s="167">
        <v>1</v>
      </c>
      <c r="D18" s="168"/>
      <c r="E18" s="168"/>
      <c r="F18" s="168" t="str">
        <f>IF('Project Summary Form'!J16="","",'Project Summary Form'!J16)</f>
        <v>Assessment Phase</v>
      </c>
      <c r="G18" s="467">
        <f>IF('Project Summary Form'!L16="","",'Project Summary Form'!L16)</f>
        <v>10000</v>
      </c>
      <c r="H18" s="467" t="str">
        <f>IF('Project Summary Form'!R16="","",'Project Summary Form'!R16)</f>
        <v/>
      </c>
      <c r="I18" s="912" t="str">
        <f>IF('Project Summary Form'!T16="","",'Project Summary Form'!T16)</f>
        <v/>
      </c>
      <c r="J18" s="911" t="str">
        <f>IF(+I18="","",I18*'Project Summary Form'!$T$3)</f>
        <v/>
      </c>
      <c r="K18" s="146"/>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96"/>
      <c r="AM18" s="96"/>
    </row>
    <row r="19" spans="1:39" s="95" customFormat="1" ht="18" customHeight="1">
      <c r="A19" s="195"/>
      <c r="B19" s="348"/>
      <c r="C19" s="167">
        <v>2</v>
      </c>
      <c r="D19" s="168"/>
      <c r="E19" s="168"/>
      <c r="F19" s="168" t="str">
        <f>IF('Project Summary Form'!J17="","",'Project Summary Form'!J17)</f>
        <v>Commissioning Phase</v>
      </c>
      <c r="G19" s="467">
        <f>IF('Project Summary Form'!L17="","",'Project Summary Form'!L17)</f>
        <v>500000</v>
      </c>
      <c r="H19" s="467" t="str">
        <f>IF('Project Summary Form'!R17="","",'Project Summary Form'!R17)</f>
        <v/>
      </c>
      <c r="I19" s="912" t="str">
        <f>IF('Project Summary Form'!T17="","",'Project Summary Form'!T17)</f>
        <v/>
      </c>
      <c r="J19" s="911" t="str">
        <f>IF(+I19="","",I19*'Project Summary Form'!$T$3)</f>
        <v/>
      </c>
      <c r="K19" s="146"/>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96"/>
      <c r="AM19" s="96"/>
    </row>
    <row r="20" spans="1:39" s="95" customFormat="1" ht="18" customHeight="1">
      <c r="A20" s="195"/>
      <c r="B20" s="348"/>
      <c r="C20" s="167">
        <v>3</v>
      </c>
      <c r="D20" s="168"/>
      <c r="E20" s="168"/>
      <c r="F20" s="168" t="str">
        <f>IF('Project Summary Form'!J18="","",'Project Summary Form'!J18)</f>
        <v>Performance Phase</v>
      </c>
      <c r="G20" s="912" t="str">
        <f>IF('Project Summary Form'!L18="","",'Project Summary Form'!L18)</f>
        <v/>
      </c>
      <c r="H20" s="467" t="str">
        <f>IF('Project Summary Form'!R18="","",'Project Summary Form'!R18)</f>
        <v/>
      </c>
      <c r="I20" s="467" t="e">
        <f>IF('Project Summary Form'!T18="","",'Project Summary Form'!T18)</f>
        <v>#DIV/0!</v>
      </c>
      <c r="J20" s="468" t="e">
        <f>IF(+I20="","",I20*'Project Summary Form'!$T$3)</f>
        <v>#DIV/0!</v>
      </c>
      <c r="K20" s="146"/>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96"/>
      <c r="AM20" s="96"/>
    </row>
    <row r="21" spans="1:39" s="95" customFormat="1" ht="18" customHeight="1">
      <c r="A21" s="195"/>
      <c r="B21" s="348"/>
      <c r="C21" s="167" t="str">
        <f t="shared" ref="C21" si="0">IF(E21="","",+C20+1)</f>
        <v/>
      </c>
      <c r="D21" s="168" t="str">
        <f>IF('Project Summary Form'!D19="","",'Project Summary Form'!D19)</f>
        <v/>
      </c>
      <c r="E21" s="168" t="str">
        <f>IF('Project Summary Form'!E19="","",'Project Summary Form'!E19)</f>
        <v/>
      </c>
      <c r="F21" s="168" t="str">
        <f>IF('Project Summary Form'!J19="","",'Project Summary Form'!J19)</f>
        <v/>
      </c>
      <c r="G21" s="440" t="str">
        <f>IF('Project Summary Form'!L19="","",'Project Summary Form'!L19)</f>
        <v/>
      </c>
      <c r="H21" s="440" t="str">
        <f>IF('Project Summary Form'!R19="","",'Project Summary Form'!R19)</f>
        <v/>
      </c>
      <c r="I21" s="169" t="str">
        <f>IF('Project Summary Form'!T19="","",'Project Summary Form'!T19)</f>
        <v/>
      </c>
      <c r="J21" s="441" t="str">
        <f>IF(+I21="","",I21*'Project Summary Form'!$T$3)</f>
        <v/>
      </c>
      <c r="K21" s="146"/>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96"/>
      <c r="AM21" s="96"/>
    </row>
    <row r="22" spans="1:39" ht="19.149999999999999" customHeight="1">
      <c r="C22" s="177" t="s">
        <v>59</v>
      </c>
      <c r="D22" s="178"/>
      <c r="E22" s="179">
        <f>'Project Summary Form'!$E$31</f>
        <v>3</v>
      </c>
      <c r="F22" s="180"/>
      <c r="G22" s="464">
        <f>'Project Summary Form'!$L$31</f>
        <v>510000</v>
      </c>
      <c r="H22" s="464">
        <f>'Project Summary Form'!$R$31</f>
        <v>0</v>
      </c>
      <c r="I22" s="442" t="e">
        <f>'Project Summary Form'!$T$31</f>
        <v>#DIV/0!</v>
      </c>
      <c r="J22" s="463" t="e">
        <f>'Project Summary Form'!$T$8</f>
        <v>#DIV/0!</v>
      </c>
      <c r="K22" s="146"/>
    </row>
    <row r="23" spans="1:39" ht="9.75" customHeight="1"/>
    <row r="24" spans="1:39" ht="18" customHeight="1"/>
    <row r="25" spans="1:39" ht="18" customHeight="1"/>
    <row r="26" spans="1:39" ht="18" customHeight="1"/>
    <row r="27" spans="1:39" ht="18" customHeight="1"/>
    <row r="28" spans="1:39" ht="18" customHeight="1"/>
    <row r="29" spans="1:39" ht="18" customHeight="1"/>
    <row r="30" spans="1:39" ht="18" customHeight="1"/>
    <row r="31" spans="1:39" ht="18" customHeight="1"/>
    <row r="32" spans="1:39" ht="18" customHeight="1"/>
    <row r="33" spans="1:37" ht="18" customHeight="1"/>
    <row r="34" spans="1:37" s="101" customFormat="1" ht="18.75" customHeight="1">
      <c r="A34" s="290"/>
      <c r="B34" s="349"/>
      <c r="C34" s="1704" t="s">
        <v>263</v>
      </c>
      <c r="D34" s="1704"/>
      <c r="E34" s="1704"/>
      <c r="F34" s="1704"/>
      <c r="G34" s="1704"/>
      <c r="H34" s="1704"/>
      <c r="I34" s="1704"/>
      <c r="J34" s="1704"/>
      <c r="K34" s="243"/>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s="101" customFormat="1" ht="42.75" customHeight="1">
      <c r="A35" s="290"/>
      <c r="B35" s="349"/>
      <c r="C35" s="1704"/>
      <c r="D35" s="1704"/>
      <c r="E35" s="1704"/>
      <c r="F35" s="1704"/>
      <c r="G35" s="1704"/>
      <c r="H35" s="1704"/>
      <c r="I35" s="1704"/>
      <c r="J35" s="1704"/>
      <c r="K35" s="243"/>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s="101" customFormat="1" ht="21.75" customHeight="1">
      <c r="A36" s="290"/>
      <c r="B36" s="349"/>
      <c r="C36" s="1697" t="s">
        <v>156</v>
      </c>
      <c r="D36" s="1697"/>
      <c r="E36" s="1697"/>
      <c r="F36" s="1697"/>
      <c r="G36" s="1697"/>
      <c r="H36" s="1697"/>
      <c r="I36" s="1697"/>
      <c r="J36" s="1697"/>
      <c r="K36" s="244"/>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row>
    <row r="37" spans="1:37" s="101" customFormat="1" ht="21.75" customHeight="1">
      <c r="A37" s="290"/>
      <c r="B37" s="349"/>
      <c r="C37" s="1697"/>
      <c r="D37" s="1697"/>
      <c r="E37" s="1697"/>
      <c r="F37" s="1697"/>
      <c r="G37" s="1697"/>
      <c r="H37" s="1697"/>
      <c r="I37" s="1697"/>
      <c r="J37" s="1697"/>
      <c r="K37" s="244"/>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row>
    <row r="38" spans="1:37" s="101" customFormat="1" ht="65.25" customHeight="1">
      <c r="A38" s="290"/>
      <c r="B38" s="349"/>
      <c r="C38" s="1697"/>
      <c r="D38" s="1697"/>
      <c r="E38" s="1697"/>
      <c r="F38" s="1697"/>
      <c r="G38" s="1697"/>
      <c r="H38" s="1697"/>
      <c r="I38" s="1697"/>
      <c r="J38" s="1697"/>
      <c r="K38" s="244"/>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row>
    <row r="39" spans="1:37" s="103" customFormat="1" ht="9" customHeight="1">
      <c r="A39" s="291"/>
      <c r="B39" s="350"/>
      <c r="C39" s="121"/>
      <c r="D39" s="121"/>
      <c r="E39" s="121"/>
      <c r="F39" s="121"/>
      <c r="G39" s="121"/>
      <c r="H39" s="121"/>
      <c r="I39" s="12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row>
    <row r="40" spans="1:37" s="103" customFormat="1" ht="26.25" customHeight="1" thickBot="1">
      <c r="A40" s="291"/>
      <c r="B40" s="350"/>
      <c r="C40" s="121"/>
      <c r="D40" s="121"/>
      <c r="E40" s="121"/>
      <c r="F40" s="121"/>
      <c r="G40" s="122"/>
      <c r="H40" s="123"/>
      <c r="I40" s="123"/>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row>
    <row r="41" spans="1:37" s="103" customFormat="1" ht="37.5" customHeight="1">
      <c r="A41" s="291"/>
      <c r="B41" s="350"/>
      <c r="C41" s="124" t="s">
        <v>146</v>
      </c>
      <c r="D41" s="125"/>
      <c r="E41" s="125"/>
      <c r="F41" s="125"/>
      <c r="G41" s="121"/>
      <c r="H41" s="126" t="s">
        <v>13</v>
      </c>
      <c r="I41" s="121"/>
      <c r="J41" s="106"/>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row>
    <row r="42" spans="1:37" s="103" customFormat="1" ht="15.75" customHeight="1">
      <c r="A42" s="291"/>
      <c r="B42" s="350"/>
      <c r="C42" s="121"/>
      <c r="D42" s="121"/>
      <c r="E42" s="121"/>
      <c r="F42" s="121"/>
      <c r="G42" s="121"/>
      <c r="H42" s="121"/>
      <c r="I42" s="121"/>
      <c r="J42" s="106"/>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row>
    <row r="43" spans="1:37" s="103" customFormat="1" ht="20.25">
      <c r="A43" s="291"/>
      <c r="B43" s="350"/>
      <c r="C43" s="1698" t="s">
        <v>147</v>
      </c>
      <c r="D43" s="1699"/>
      <c r="E43" s="1700" t="str">
        <f>IF(Application!$D$29="","",Application!$D$29)</f>
        <v/>
      </c>
      <c r="F43" s="1701"/>
      <c r="G43" s="127"/>
      <c r="H43" s="127"/>
      <c r="I43" s="127"/>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row>
    <row r="44" spans="1:37" s="103" customFormat="1" ht="17.25" customHeight="1">
      <c r="A44" s="291"/>
      <c r="B44" s="350"/>
      <c r="C44" s="128"/>
      <c r="D44" s="128"/>
      <c r="E44" s="128"/>
      <c r="F44" s="128"/>
      <c r="G44" s="128"/>
      <c r="H44" s="128"/>
      <c r="I44" s="128"/>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row>
    <row r="45" spans="1:37" s="103" customFormat="1" ht="20.25">
      <c r="A45" s="291"/>
      <c r="B45" s="350"/>
      <c r="C45" s="129" t="s">
        <v>144</v>
      </c>
      <c r="E45" s="130"/>
      <c r="F45" s="239" t="s">
        <v>53</v>
      </c>
      <c r="G45" s="1693" t="str">
        <f>IF($C$47="Contractor 1",Application!$D$39,IF($C$47="Contractor 2",Application!$D$52,Application!$D$26))</f>
        <v xml:space="preserve"> </v>
      </c>
      <c r="H45" s="1693"/>
      <c r="I45" s="1693"/>
      <c r="J45" s="1693"/>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row>
    <row r="46" spans="1:37" s="103" customFormat="1" ht="20.25">
      <c r="A46" s="291"/>
      <c r="B46" s="350"/>
      <c r="C46" s="122"/>
      <c r="D46" s="122"/>
      <c r="E46" s="131"/>
      <c r="F46" s="132" t="s">
        <v>203</v>
      </c>
      <c r="G46" s="1693">
        <f>IF($C$47="Contractor 1",Application!$D$41,IF($C$47="Contractor 2",Application!$D$56,Application!$D$27))</f>
        <v>0</v>
      </c>
      <c r="H46" s="1693"/>
      <c r="I46" s="1693"/>
      <c r="J46" s="1693"/>
      <c r="L46" s="291"/>
      <c r="M46" s="291"/>
      <c r="N46" s="291" t="s">
        <v>149</v>
      </c>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row>
    <row r="47" spans="1:37" s="103" customFormat="1" ht="20.25">
      <c r="A47" s="291"/>
      <c r="B47" s="350"/>
      <c r="C47" s="1702" t="s">
        <v>149</v>
      </c>
      <c r="D47" s="1702"/>
      <c r="E47" s="131"/>
      <c r="F47" s="132" t="s">
        <v>196</v>
      </c>
      <c r="G47" s="1703">
        <v>0</v>
      </c>
      <c r="H47" s="1703"/>
      <c r="I47" s="1703"/>
      <c r="J47" s="1703"/>
      <c r="L47" s="291"/>
      <c r="M47" s="291"/>
      <c r="N47" s="291" t="s">
        <v>597</v>
      </c>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row>
    <row r="48" spans="1:37" s="103" customFormat="1" ht="20.25">
      <c r="A48" s="291"/>
      <c r="B48" s="350"/>
      <c r="C48" s="122"/>
      <c r="D48" s="131"/>
      <c r="E48" s="131"/>
      <c r="F48" s="132" t="s">
        <v>185</v>
      </c>
      <c r="G48" s="1693">
        <f>IF($C$47="Contractor 1",Application!$D$40,IF(C47="Contractor 2",Application!$D$54,Application!$D$28))</f>
        <v>0</v>
      </c>
      <c r="H48" s="1693"/>
      <c r="I48" s="1693"/>
      <c r="J48" s="1693"/>
      <c r="L48" s="291"/>
      <c r="M48" s="291"/>
      <c r="N48" s="291" t="s">
        <v>598</v>
      </c>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row>
    <row r="49" spans="1:37" s="103" customFormat="1" ht="20.25">
      <c r="A49" s="291"/>
      <c r="B49" s="350"/>
      <c r="C49" s="122"/>
      <c r="D49" s="131"/>
      <c r="E49" s="131"/>
      <c r="F49" s="132" t="s">
        <v>197</v>
      </c>
      <c r="G49" s="1693" t="str">
        <f>IF($C$47="Contractor 1",CONCATENATE(Application!$J$40,", ",Application!$M$40," ",Application!$O$40),IF($C$47="Contractor 2",CONCATENATE(Application!$E$54,", ",Application!$M$54," ",Application!$O$54),CONCATENATE(Application!$J$28,", ",Application!$M$28," ",Application!$O$28)))</f>
        <v xml:space="preserve">,  </v>
      </c>
      <c r="H49" s="1693"/>
      <c r="I49" s="1693"/>
      <c r="J49" s="1693"/>
      <c r="L49" s="291"/>
      <c r="M49" s="291"/>
      <c r="N49" s="291" t="s">
        <v>335</v>
      </c>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row>
    <row r="50" spans="1:37" s="103" customFormat="1" ht="17.25" customHeight="1">
      <c r="A50" s="291"/>
      <c r="B50" s="350"/>
      <c r="C50" s="247"/>
      <c r="D50" s="247"/>
      <c r="E50" s="247"/>
      <c r="F50" s="247"/>
      <c r="G50" s="1761" t="str">
        <f>'Change Log, Version ID'!F6</f>
        <v>For proposals submitted after August 1, 2019.  20190801a</v>
      </c>
      <c r="H50" s="1761"/>
      <c r="I50" s="1761"/>
      <c r="J50" s="1761"/>
      <c r="K50" s="247"/>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row>
    <row r="51" spans="1:37" s="291" customFormat="1" ht="17.25" customHeight="1">
      <c r="C51" s="357"/>
      <c r="D51" s="357"/>
      <c r="E51" s="357"/>
      <c r="F51" s="357"/>
      <c r="G51" s="357"/>
      <c r="H51" s="357"/>
      <c r="I51" s="357"/>
      <c r="J51" s="357"/>
      <c r="K51" s="357"/>
    </row>
    <row r="52" spans="1:37" s="291" customFormat="1" ht="12.75" customHeight="1">
      <c r="C52" s="358"/>
      <c r="D52" s="358"/>
      <c r="E52" s="358"/>
      <c r="F52" s="358"/>
      <c r="G52" s="358"/>
      <c r="H52" s="358"/>
      <c r="I52" s="358"/>
      <c r="J52" s="358"/>
      <c r="K52" s="358"/>
    </row>
    <row r="53" spans="1:37" s="291" customFormat="1" ht="18.75" customHeight="1">
      <c r="C53" s="358"/>
      <c r="D53" s="358"/>
      <c r="E53" s="358"/>
      <c r="F53" s="358"/>
      <c r="G53" s="358"/>
      <c r="H53" s="358"/>
      <c r="I53" s="358"/>
      <c r="J53" s="359"/>
      <c r="K53" s="358"/>
    </row>
    <row r="54" spans="1:37" s="195" customFormat="1" ht="19.5" customHeight="1">
      <c r="C54" s="221"/>
      <c r="D54" s="298"/>
      <c r="E54" s="299"/>
      <c r="F54" s="299"/>
      <c r="G54" s="299"/>
      <c r="H54" s="299"/>
      <c r="I54" s="221"/>
      <c r="J54" s="221"/>
      <c r="K54" s="221"/>
      <c r="L54" s="221"/>
    </row>
    <row r="55" spans="1:37" s="195" customFormat="1" ht="19.5" customHeight="1">
      <c r="C55" s="221"/>
      <c r="D55" s="298"/>
      <c r="E55" s="299"/>
      <c r="F55" s="299"/>
      <c r="G55" s="299"/>
      <c r="H55" s="299"/>
      <c r="I55" s="221"/>
      <c r="J55" s="221"/>
      <c r="K55" s="221"/>
      <c r="L55" s="221"/>
    </row>
    <row r="56" spans="1:37" s="195" customFormat="1" ht="18" customHeight="1">
      <c r="J56" s="221"/>
      <c r="K56" s="221"/>
      <c r="L56" s="221"/>
    </row>
    <row r="57" spans="1:37" s="195" customFormat="1" ht="18.75" customHeight="1">
      <c r="J57" s="221"/>
      <c r="K57" s="221"/>
      <c r="L57" s="221"/>
    </row>
    <row r="58" spans="1:37" s="195" customFormat="1" ht="18.75" customHeight="1">
      <c r="J58" s="221"/>
      <c r="K58" s="221"/>
      <c r="L58" s="221"/>
    </row>
    <row r="59" spans="1:37" s="195" customFormat="1" ht="18.75" customHeight="1">
      <c r="C59" s="291"/>
      <c r="D59" s="298"/>
      <c r="E59" s="299"/>
      <c r="F59" s="299"/>
      <c r="G59" s="299"/>
      <c r="H59" s="299"/>
      <c r="I59" s="221"/>
      <c r="J59" s="221"/>
      <c r="K59" s="221"/>
      <c r="L59" s="221"/>
    </row>
    <row r="60" spans="1:37" s="195" customFormat="1" ht="22.9" customHeight="1">
      <c r="C60" s="291"/>
      <c r="D60" s="300"/>
      <c r="E60" s="300"/>
      <c r="F60" s="301"/>
      <c r="G60" s="302"/>
      <c r="H60" s="301"/>
      <c r="I60" s="301"/>
      <c r="J60" s="303"/>
      <c r="K60" s="231"/>
      <c r="L60" s="231"/>
    </row>
    <row r="61" spans="1:37" s="195" customFormat="1" ht="100.15" customHeight="1">
      <c r="C61" s="291"/>
    </row>
    <row r="62" spans="1:37" s="195" customFormat="1" ht="100.15" customHeight="1">
      <c r="C62" s="291"/>
    </row>
    <row r="63" spans="1:37" s="195" customFormat="1" ht="100.15" customHeight="1">
      <c r="C63" s="291"/>
    </row>
    <row r="64" spans="1:37" s="195" customFormat="1" ht="100.15" customHeight="1"/>
    <row r="65" s="195" customFormat="1" ht="100.15" customHeight="1"/>
    <row r="66" s="195" customFormat="1" ht="100.15" customHeight="1"/>
    <row r="67" s="195" customFormat="1" ht="100.15" customHeight="1"/>
    <row r="68" s="195" customFormat="1" ht="100.15" customHeight="1"/>
    <row r="69" s="195" customFormat="1" ht="100.15" customHeight="1"/>
    <row r="70" s="195" customFormat="1" ht="100.15" customHeight="1"/>
    <row r="71" s="195" customFormat="1" ht="100.15" customHeight="1"/>
    <row r="72" s="195" customFormat="1" ht="100.15" customHeight="1"/>
    <row r="73" s="195" customFormat="1" ht="100.15" customHeight="1"/>
    <row r="74" s="195" customFormat="1" ht="100.15" customHeight="1"/>
    <row r="75" s="195" customFormat="1" ht="100.15" customHeight="1"/>
    <row r="76" s="195" customFormat="1" ht="100.15" customHeight="1"/>
    <row r="77" s="195" customFormat="1" ht="100.15" customHeight="1"/>
    <row r="78" s="195" customFormat="1" ht="100.15" customHeight="1"/>
    <row r="79" s="195" customFormat="1" ht="100.15" customHeight="1"/>
    <row r="80" s="195" customFormat="1" ht="100.15" customHeight="1"/>
    <row r="81" spans="1:37" s="195" customFormat="1" ht="100.15" customHeight="1"/>
    <row r="82" spans="1:37" s="195" customFormat="1" ht="100.15" customHeight="1"/>
    <row r="83" spans="1:37" s="195" customFormat="1" ht="100.15" customHeight="1"/>
    <row r="84" spans="1:37" s="195" customFormat="1" ht="100.15" customHeight="1"/>
    <row r="85" spans="1:37" s="195" customFormat="1" ht="100.15" customHeight="1"/>
    <row r="86" spans="1:37" s="195" customFormat="1" ht="100.15" customHeight="1"/>
    <row r="87" spans="1:37" s="195" customFormat="1" ht="100.15" customHeight="1"/>
    <row r="88" spans="1:37" s="95" customFormat="1" ht="100.15" customHeight="1">
      <c r="A88" s="195"/>
      <c r="B88" s="348"/>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row>
    <row r="89" spans="1:37" s="95" customFormat="1" ht="100.15" customHeight="1">
      <c r="A89" s="195"/>
      <c r="B89" s="348"/>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row>
    <row r="90" spans="1:37" s="95" customFormat="1" ht="100.15" customHeight="1">
      <c r="A90" s="195"/>
      <c r="B90" s="348"/>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row>
    <row r="91" spans="1:37" s="95" customFormat="1" ht="100.15" customHeight="1">
      <c r="A91" s="195"/>
      <c r="B91" s="348"/>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row>
    <row r="92" spans="1:37" s="95" customFormat="1" ht="100.15" customHeight="1">
      <c r="A92" s="195"/>
      <c r="B92" s="348"/>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row>
    <row r="93" spans="1:37" s="95" customFormat="1" ht="100.15" customHeight="1">
      <c r="A93" s="195"/>
      <c r="B93" s="348"/>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row>
    <row r="94" spans="1:37" s="95" customFormat="1" ht="100.15" customHeight="1">
      <c r="A94" s="195"/>
      <c r="B94" s="348"/>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row>
    <row r="95" spans="1:37" s="95" customFormat="1" ht="100.15" customHeight="1">
      <c r="A95" s="195"/>
      <c r="B95" s="348"/>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row>
    <row r="96" spans="1:37" s="95" customFormat="1" ht="100.15" customHeight="1">
      <c r="A96" s="195"/>
      <c r="B96" s="348"/>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row>
    <row r="97" spans="1:37" s="95" customFormat="1" ht="100.15" customHeight="1">
      <c r="A97" s="195"/>
      <c r="B97" s="348"/>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row>
    <row r="98" spans="1:37" s="95" customFormat="1" ht="100.15" customHeight="1">
      <c r="A98" s="195"/>
      <c r="B98" s="348"/>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row>
    <row r="99" spans="1:37" s="95" customFormat="1" ht="100.15" customHeight="1">
      <c r="A99" s="195"/>
      <c r="B99" s="348"/>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row>
    <row r="100" spans="1:37" s="95" customFormat="1" ht="100.15" customHeight="1">
      <c r="A100" s="195"/>
      <c r="B100" s="348"/>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row>
    <row r="101" spans="1:37" s="95" customFormat="1" ht="100.15" customHeight="1">
      <c r="A101" s="195"/>
      <c r="B101" s="348"/>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row>
    <row r="102" spans="1:37" s="95" customFormat="1" ht="100.15" customHeight="1">
      <c r="A102" s="195"/>
      <c r="B102" s="348"/>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row>
    <row r="103" spans="1:37" s="95" customFormat="1" ht="100.15" customHeight="1">
      <c r="A103" s="195"/>
      <c r="B103" s="348"/>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row>
    <row r="104" spans="1:37" s="95" customFormat="1" ht="100.15" customHeight="1">
      <c r="A104" s="195"/>
      <c r="B104" s="348"/>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row>
    <row r="105" spans="1:37" s="95" customFormat="1" ht="100.15" customHeight="1">
      <c r="A105" s="195"/>
      <c r="B105" s="348"/>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row>
    <row r="106" spans="1:37" s="95" customFormat="1" ht="100.15" customHeight="1">
      <c r="A106" s="195"/>
      <c r="B106" s="348"/>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row>
    <row r="107" spans="1:37" s="95" customFormat="1" ht="100.15" customHeight="1">
      <c r="A107" s="195"/>
      <c r="B107" s="348"/>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row>
    <row r="108" spans="1:37" s="95" customFormat="1" ht="100.15" customHeight="1">
      <c r="A108" s="195"/>
      <c r="B108" s="348"/>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row>
    <row r="109" spans="1:37" s="95" customFormat="1" ht="100.15" customHeight="1">
      <c r="A109" s="195"/>
      <c r="B109" s="348"/>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row>
    <row r="110" spans="1:37" s="95" customFormat="1" ht="100.15" customHeight="1">
      <c r="A110" s="195"/>
      <c r="B110" s="348"/>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row>
    <row r="111" spans="1:37" s="95" customFormat="1" ht="100.15" customHeight="1">
      <c r="A111" s="195"/>
      <c r="B111" s="348"/>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row>
    <row r="112" spans="1:37" s="95" customFormat="1" ht="100.15" customHeight="1">
      <c r="A112" s="195"/>
      <c r="B112" s="348"/>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row>
    <row r="113" spans="1:37" s="95" customFormat="1" ht="100.15" customHeight="1">
      <c r="A113" s="195"/>
      <c r="B113" s="348"/>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row>
    <row r="114" spans="1:37" s="95" customFormat="1" ht="100.15" customHeight="1">
      <c r="A114" s="195"/>
      <c r="B114" s="348"/>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row>
    <row r="115" spans="1:37" s="95" customFormat="1" ht="100.15" customHeight="1">
      <c r="A115" s="195"/>
      <c r="B115" s="348"/>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row>
    <row r="116" spans="1:37" s="95" customFormat="1" ht="100.15" customHeight="1">
      <c r="A116" s="195"/>
      <c r="B116" s="348"/>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row>
    <row r="117" spans="1:37" s="95" customFormat="1" ht="100.15" customHeight="1">
      <c r="A117" s="195"/>
      <c r="B117" s="348"/>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row>
    <row r="118" spans="1:37" s="95" customFormat="1" ht="100.15" customHeight="1">
      <c r="A118" s="195"/>
      <c r="B118" s="348"/>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row>
    <row r="119" spans="1:37" s="95" customFormat="1" ht="100.15" customHeight="1">
      <c r="A119" s="195"/>
      <c r="B119" s="348"/>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row>
    <row r="120" spans="1:37" s="95" customFormat="1" ht="100.15" customHeight="1">
      <c r="A120" s="195"/>
      <c r="B120" s="348"/>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row>
    <row r="121" spans="1:37" s="95" customFormat="1" ht="100.15" customHeight="1">
      <c r="A121" s="195"/>
      <c r="B121" s="348"/>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row>
    <row r="122" spans="1:37" s="95" customFormat="1" ht="100.15" customHeight="1">
      <c r="A122" s="195"/>
      <c r="B122" s="348"/>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row>
    <row r="123" spans="1:37" s="95" customFormat="1" ht="100.15" customHeight="1">
      <c r="A123" s="195"/>
      <c r="B123" s="348"/>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row>
    <row r="124" spans="1:37" s="95" customFormat="1" ht="100.15" customHeight="1">
      <c r="A124" s="195"/>
      <c r="B124" s="348"/>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row>
    <row r="125" spans="1:37" s="95" customFormat="1" ht="100.15" customHeight="1">
      <c r="A125" s="195"/>
      <c r="B125" s="348"/>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row>
    <row r="126" spans="1:37" s="95" customFormat="1" ht="100.15" customHeight="1">
      <c r="A126" s="195"/>
      <c r="B126" s="348"/>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row>
    <row r="127" spans="1:37" s="95" customFormat="1" ht="100.15" customHeight="1">
      <c r="A127" s="195"/>
      <c r="B127" s="348"/>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row>
    <row r="128" spans="1:37" s="95" customFormat="1" ht="100.15" customHeight="1">
      <c r="A128" s="195"/>
      <c r="B128" s="348"/>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row>
    <row r="129" spans="1:37" s="95" customFormat="1" ht="100.15" customHeight="1">
      <c r="A129" s="195"/>
      <c r="B129" s="348"/>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row>
    <row r="130" spans="1:37" s="95" customFormat="1" ht="100.15" customHeight="1">
      <c r="A130" s="195"/>
      <c r="B130" s="348"/>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row>
    <row r="131" spans="1:37" s="95" customFormat="1" ht="100.15" customHeight="1">
      <c r="A131" s="195"/>
      <c r="B131" s="348"/>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row>
    <row r="132" spans="1:37" s="95" customFormat="1" ht="100.15" customHeight="1">
      <c r="A132" s="195"/>
      <c r="B132" s="348"/>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row>
    <row r="133" spans="1:37" s="95" customFormat="1" ht="100.15" customHeight="1">
      <c r="A133" s="195"/>
      <c r="B133" s="348"/>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row>
    <row r="134" spans="1:37" s="95" customFormat="1" ht="100.15" customHeight="1">
      <c r="A134" s="195"/>
      <c r="B134" s="348"/>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row>
    <row r="135" spans="1:37" s="95" customFormat="1" ht="100.15" customHeight="1">
      <c r="A135" s="195"/>
      <c r="B135" s="348"/>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row>
    <row r="136" spans="1:37" s="95" customFormat="1" ht="100.15" customHeight="1">
      <c r="A136" s="195"/>
      <c r="B136" s="348"/>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row>
    <row r="137" spans="1:37" s="95" customFormat="1" ht="100.15" customHeight="1">
      <c r="A137" s="195"/>
      <c r="B137" s="348"/>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row>
    <row r="138" spans="1:37" s="95" customFormat="1" ht="100.15" customHeight="1">
      <c r="A138" s="195"/>
      <c r="B138" s="348"/>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row>
    <row r="139" spans="1:37" s="95" customFormat="1" ht="100.15" customHeight="1">
      <c r="A139" s="195"/>
      <c r="B139" s="348"/>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row>
    <row r="140" spans="1:37" s="95" customFormat="1" ht="100.15" customHeight="1">
      <c r="A140" s="195"/>
      <c r="B140" s="348"/>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row>
    <row r="141" spans="1:37" s="95" customFormat="1" ht="100.15" customHeight="1">
      <c r="A141" s="195"/>
      <c r="B141" s="348"/>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row>
    <row r="142" spans="1:37" s="95" customFormat="1" ht="100.15" customHeight="1">
      <c r="A142" s="195"/>
      <c r="B142" s="348"/>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row>
    <row r="143" spans="1:37" s="95" customFormat="1" ht="100.15" customHeight="1">
      <c r="A143" s="195"/>
      <c r="B143" s="348"/>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row>
    <row r="144" spans="1:37" s="95" customFormat="1" ht="100.15" customHeight="1">
      <c r="A144" s="195"/>
      <c r="B144" s="348"/>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row>
    <row r="145" spans="1:37" s="95" customFormat="1" ht="100.15" customHeight="1">
      <c r="A145" s="195"/>
      <c r="B145" s="348"/>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row>
    <row r="146" spans="1:37" s="95" customFormat="1" ht="100.15" customHeight="1">
      <c r="A146" s="195"/>
      <c r="B146" s="348"/>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row>
    <row r="147" spans="1:37" s="95" customFormat="1" ht="100.15" customHeight="1">
      <c r="A147" s="195"/>
      <c r="B147" s="348"/>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row>
    <row r="148" spans="1:37" s="95" customFormat="1" ht="100.15" customHeight="1">
      <c r="A148" s="195"/>
      <c r="B148" s="348"/>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row>
    <row r="149" spans="1:37" s="95" customFormat="1" ht="100.15" customHeight="1">
      <c r="A149" s="195"/>
      <c r="B149" s="348"/>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row>
    <row r="150" spans="1:37" s="95" customFormat="1" ht="100.15" customHeight="1">
      <c r="A150" s="195"/>
      <c r="B150" s="348"/>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row>
    <row r="151" spans="1:37" s="95" customFormat="1" ht="100.15" customHeight="1">
      <c r="A151" s="195"/>
      <c r="B151" s="348"/>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row>
    <row r="152" spans="1:37" s="95" customFormat="1" ht="100.15" customHeight="1">
      <c r="A152" s="195"/>
      <c r="B152" s="348"/>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row>
    <row r="153" spans="1:37" s="95" customFormat="1" ht="100.15" customHeight="1">
      <c r="A153" s="195"/>
      <c r="B153" s="348"/>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row>
    <row r="154" spans="1:37" s="95" customFormat="1" ht="100.15" customHeight="1">
      <c r="A154" s="195"/>
      <c r="B154" s="348"/>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row>
    <row r="155" spans="1:37" s="95" customFormat="1" ht="100.15" customHeight="1">
      <c r="A155" s="195"/>
      <c r="B155" s="348"/>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row>
    <row r="156" spans="1:37" s="95" customFormat="1" ht="100.15" customHeight="1">
      <c r="A156" s="195"/>
      <c r="B156" s="348"/>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row>
    <row r="157" spans="1:37" s="95" customFormat="1" ht="100.15" customHeight="1">
      <c r="A157" s="195"/>
      <c r="B157" s="348"/>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row>
    <row r="158" spans="1:37" s="95" customFormat="1" ht="100.15" customHeight="1">
      <c r="A158" s="195"/>
      <c r="B158" s="348"/>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row>
    <row r="159" spans="1:37" s="95" customFormat="1" ht="100.15" customHeight="1">
      <c r="A159" s="195"/>
      <c r="B159" s="348"/>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row>
    <row r="160" spans="1:37" s="95" customFormat="1" ht="100.15" customHeight="1">
      <c r="A160" s="195"/>
      <c r="B160" s="348"/>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row>
    <row r="161" spans="1:37" s="95" customFormat="1" ht="100.15" customHeight="1">
      <c r="A161" s="195"/>
      <c r="B161" s="348"/>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row>
    <row r="162" spans="1:37" s="95" customFormat="1" ht="100.15" customHeight="1">
      <c r="A162" s="195"/>
      <c r="B162" s="348"/>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row>
    <row r="163" spans="1:37" s="95" customFormat="1" ht="100.15" customHeight="1">
      <c r="A163" s="195"/>
      <c r="B163" s="348"/>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row>
    <row r="164" spans="1:37" s="95" customFormat="1" ht="100.15" customHeight="1">
      <c r="A164" s="195"/>
      <c r="B164" s="348"/>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row>
    <row r="165" spans="1:37" s="95" customFormat="1" ht="100.15" customHeight="1">
      <c r="A165" s="195"/>
      <c r="B165" s="348"/>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row>
    <row r="166" spans="1:37" s="95" customFormat="1" ht="100.15" customHeight="1">
      <c r="A166" s="195"/>
      <c r="B166" s="348"/>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row>
    <row r="167" spans="1:37" s="95" customFormat="1" ht="100.15" customHeight="1">
      <c r="A167" s="195"/>
      <c r="B167" s="348"/>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row>
    <row r="168" spans="1:37" s="95" customFormat="1" ht="100.15" customHeight="1">
      <c r="A168" s="195"/>
      <c r="B168" s="348"/>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row>
    <row r="169" spans="1:37" s="95" customFormat="1" ht="100.15" customHeight="1">
      <c r="A169" s="195"/>
      <c r="B169" s="348"/>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7" s="95" customFormat="1" ht="100.15" customHeight="1">
      <c r="A170" s="195"/>
      <c r="B170" s="348"/>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7" s="95" customFormat="1" ht="100.15" customHeight="1">
      <c r="A171" s="195"/>
      <c r="B171" s="348"/>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7" s="95" customFormat="1" ht="100.15" customHeight="1">
      <c r="A172" s="195"/>
      <c r="B172" s="348"/>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7" s="95" customFormat="1" ht="100.15" customHeight="1">
      <c r="A173" s="195"/>
      <c r="B173" s="348"/>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7" s="95" customFormat="1" ht="100.15" customHeight="1">
      <c r="A174" s="195"/>
      <c r="B174" s="348"/>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7" s="95" customFormat="1" ht="100.15" customHeight="1">
      <c r="A175" s="195"/>
      <c r="B175" s="348"/>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7" s="95" customFormat="1" ht="100.15" customHeight="1">
      <c r="A176" s="195"/>
      <c r="B176" s="348"/>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1:37" s="95" customFormat="1" ht="100.15" customHeight="1">
      <c r="A177" s="195"/>
      <c r="B177" s="348"/>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1:37" s="95" customFormat="1" ht="100.15" customHeight="1">
      <c r="A178" s="195"/>
      <c r="B178" s="348"/>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1:37" s="95" customFormat="1" ht="100.15" customHeight="1">
      <c r="A179" s="195"/>
      <c r="B179" s="348"/>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1:37" s="95" customFormat="1" ht="100.15" customHeight="1">
      <c r="A180" s="195"/>
      <c r="B180" s="348"/>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1:37" s="95" customFormat="1" ht="100.15" customHeight="1">
      <c r="A181" s="195"/>
      <c r="B181" s="348"/>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1:37" s="95" customFormat="1" ht="100.15" customHeight="1">
      <c r="A182" s="195"/>
      <c r="B182" s="348"/>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row>
    <row r="183" spans="1:37" s="95" customFormat="1" ht="100.15" customHeight="1">
      <c r="A183" s="195"/>
      <c r="B183" s="348"/>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row>
    <row r="184" spans="1:37" s="95" customFormat="1" ht="100.15" customHeight="1">
      <c r="A184" s="195"/>
      <c r="B184" s="348"/>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row>
    <row r="185" spans="1:37" s="95" customFormat="1" ht="100.15" customHeight="1">
      <c r="A185" s="195"/>
      <c r="B185" s="348"/>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row>
    <row r="186" spans="1:37" s="95" customFormat="1" ht="100.15" customHeight="1">
      <c r="A186" s="195"/>
      <c r="B186" s="348"/>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row>
    <row r="187" spans="1:37" s="95" customFormat="1" ht="100.15" customHeight="1">
      <c r="A187" s="195"/>
      <c r="B187" s="348"/>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row>
    <row r="188" spans="1:37" s="95" customFormat="1" ht="100.15" customHeight="1">
      <c r="A188" s="195"/>
      <c r="B188" s="348"/>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row>
    <row r="189" spans="1:37" s="95" customFormat="1" ht="100.15" customHeight="1">
      <c r="A189" s="195"/>
      <c r="B189" s="348"/>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row>
    <row r="190" spans="1:37" s="95" customFormat="1" ht="100.15" customHeight="1">
      <c r="A190" s="195"/>
      <c r="B190" s="348"/>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row>
    <row r="191" spans="1:37" s="95" customFormat="1" ht="100.15" customHeight="1">
      <c r="A191" s="195"/>
      <c r="B191" s="348"/>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row>
    <row r="192" spans="1:37" s="95" customFormat="1" ht="100.15" customHeight="1">
      <c r="A192" s="195"/>
      <c r="B192" s="348"/>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95"/>
      <c r="AI192" s="195"/>
      <c r="AJ192" s="195"/>
      <c r="AK192" s="195"/>
    </row>
    <row r="193" spans="1:37" s="95" customFormat="1" ht="100.15" customHeight="1">
      <c r="A193" s="195"/>
      <c r="B193" s="348"/>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95"/>
      <c r="AI193" s="195"/>
      <c r="AJ193" s="195"/>
      <c r="AK193" s="195"/>
    </row>
    <row r="194" spans="1:37" s="95" customFormat="1" ht="100.15" customHeight="1">
      <c r="A194" s="195"/>
      <c r="B194" s="348"/>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row>
    <row r="195" spans="1:37" s="95" customFormat="1" ht="100.15" customHeight="1">
      <c r="A195" s="195"/>
      <c r="B195" s="348"/>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row>
    <row r="196" spans="1:37" s="95" customFormat="1" ht="100.15" customHeight="1">
      <c r="A196" s="195"/>
      <c r="B196" s="348"/>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row>
    <row r="197" spans="1:37" s="95" customFormat="1" ht="100.15" customHeight="1">
      <c r="A197" s="195"/>
      <c r="B197" s="348"/>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row>
    <row r="198" spans="1:37" s="95" customFormat="1" ht="100.15" customHeight="1">
      <c r="A198" s="195"/>
      <c r="B198" s="348"/>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row>
    <row r="199" spans="1:37" s="95" customFormat="1" ht="100.15" customHeight="1">
      <c r="A199" s="195"/>
      <c r="B199" s="348"/>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row>
    <row r="200" spans="1:37" s="95" customFormat="1" ht="100.15" customHeight="1">
      <c r="A200" s="195"/>
      <c r="B200" s="348"/>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row>
    <row r="201" spans="1:37" s="95" customFormat="1" ht="100.15" customHeight="1">
      <c r="A201" s="195"/>
      <c r="B201" s="348"/>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row>
    <row r="202" spans="1:37" s="95" customFormat="1" ht="100.15" customHeight="1">
      <c r="A202" s="195"/>
      <c r="B202" s="348"/>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row>
    <row r="203" spans="1:37" s="95" customFormat="1" ht="100.15" customHeight="1">
      <c r="A203" s="195"/>
      <c r="B203" s="348"/>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row>
    <row r="204" spans="1:37" s="95" customFormat="1" ht="100.15" customHeight="1">
      <c r="A204" s="195"/>
      <c r="B204" s="348"/>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row>
    <row r="205" spans="1:37" s="95" customFormat="1" ht="100.15" customHeight="1">
      <c r="A205" s="195"/>
      <c r="B205" s="348"/>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row>
    <row r="206" spans="1:37" s="95" customFormat="1" ht="100.15" customHeight="1">
      <c r="A206" s="195"/>
      <c r="B206" s="348"/>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row>
    <row r="207" spans="1:37" s="95" customFormat="1" ht="100.15" customHeight="1">
      <c r="A207" s="195"/>
      <c r="B207" s="348"/>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row>
    <row r="208" spans="1:37" s="95" customFormat="1" ht="100.15" customHeight="1">
      <c r="A208" s="195"/>
      <c r="B208" s="348"/>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row>
    <row r="209" spans="1:37" s="95" customFormat="1" ht="100.15" customHeight="1">
      <c r="A209" s="195"/>
      <c r="B209" s="348"/>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row>
    <row r="210" spans="1:37" s="95" customFormat="1" ht="100.15" customHeight="1">
      <c r="A210" s="195"/>
      <c r="B210" s="348"/>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row>
    <row r="211" spans="1:37" s="95" customFormat="1" ht="100.15" customHeight="1">
      <c r="A211" s="195"/>
      <c r="B211" s="348"/>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row>
    <row r="212" spans="1:37" s="95" customFormat="1" ht="100.15" customHeight="1">
      <c r="A212" s="195"/>
      <c r="B212" s="348"/>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row>
    <row r="213" spans="1:37" s="95" customFormat="1" ht="100.15" customHeight="1">
      <c r="A213" s="195"/>
      <c r="B213" s="348"/>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row>
    <row r="214" spans="1:37" s="95" customFormat="1" ht="100.15" customHeight="1">
      <c r="A214" s="195"/>
      <c r="B214" s="348"/>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row>
    <row r="215" spans="1:37" s="95" customFormat="1" ht="100.15" customHeight="1">
      <c r="A215" s="195"/>
      <c r="B215" s="348"/>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row>
    <row r="216" spans="1:37" s="95" customFormat="1" ht="100.15" customHeight="1">
      <c r="A216" s="195"/>
      <c r="B216" s="348"/>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row>
    <row r="217" spans="1:37" s="95" customFormat="1" ht="100.15" customHeight="1">
      <c r="A217" s="195"/>
      <c r="B217" s="348"/>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195"/>
    </row>
    <row r="218" spans="1:37" s="95" customFormat="1" ht="100.15" customHeight="1">
      <c r="A218" s="195"/>
      <c r="B218" s="348"/>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195"/>
    </row>
    <row r="219" spans="1:37" s="95" customFormat="1" ht="100.15" customHeight="1">
      <c r="A219" s="195"/>
      <c r="B219" s="348"/>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row>
    <row r="220" spans="1:37" s="95" customFormat="1" ht="100.15" customHeight="1">
      <c r="A220" s="195"/>
      <c r="B220" s="348"/>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row>
    <row r="221" spans="1:37" s="95" customFormat="1" ht="100.15" customHeight="1">
      <c r="A221" s="195"/>
      <c r="B221" s="348"/>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row>
    <row r="222" spans="1:37" s="95" customFormat="1" ht="100.15" customHeight="1">
      <c r="A222" s="195"/>
      <c r="B222" s="348"/>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row>
    <row r="223" spans="1:37" s="95" customFormat="1" ht="100.15" customHeight="1">
      <c r="A223" s="195"/>
      <c r="B223" s="348"/>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row>
    <row r="224" spans="1:37" s="95" customFormat="1" ht="100.15" customHeight="1">
      <c r="A224" s="195"/>
      <c r="B224" s="348"/>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row>
    <row r="225" spans="1:37" s="95" customFormat="1" ht="100.15" customHeight="1">
      <c r="A225" s="195"/>
      <c r="B225" s="348"/>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row>
    <row r="226" spans="1:37" s="95" customFormat="1" ht="100.15" customHeight="1">
      <c r="A226" s="195"/>
      <c r="B226" s="348"/>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row>
    <row r="227" spans="1:37" s="95" customFormat="1" ht="100.15" customHeight="1">
      <c r="A227" s="195"/>
      <c r="B227" s="348"/>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row>
    <row r="228" spans="1:37" s="95" customFormat="1" ht="100.15" customHeight="1">
      <c r="A228" s="195"/>
      <c r="B228" s="348"/>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row>
    <row r="229" spans="1:37" s="95" customFormat="1" ht="100.15" customHeight="1">
      <c r="A229" s="195"/>
      <c r="B229" s="348"/>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row>
    <row r="230" spans="1:37" s="95" customFormat="1" ht="100.15" customHeight="1">
      <c r="A230" s="195"/>
      <c r="B230" s="348"/>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row>
    <row r="231" spans="1:37" s="95" customFormat="1" ht="100.15" customHeight="1">
      <c r="A231" s="195"/>
      <c r="B231" s="348"/>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c r="AG231" s="195"/>
      <c r="AH231" s="195"/>
      <c r="AI231" s="195"/>
      <c r="AJ231" s="195"/>
      <c r="AK231" s="195"/>
    </row>
    <row r="232" spans="1:37" s="95" customFormat="1" ht="100.15" customHeight="1">
      <c r="A232" s="195"/>
      <c r="B232" s="348"/>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c r="AG232" s="195"/>
      <c r="AH232" s="195"/>
      <c r="AI232" s="195"/>
      <c r="AJ232" s="195"/>
      <c r="AK232" s="195"/>
    </row>
    <row r="233" spans="1:37" s="95" customFormat="1" ht="100.15" customHeight="1">
      <c r="A233" s="195"/>
      <c r="B233" s="348"/>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row>
    <row r="234" spans="1:37" s="95" customFormat="1" ht="100.15" customHeight="1">
      <c r="A234" s="195"/>
      <c r="B234" s="348"/>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5"/>
    </row>
    <row r="235" spans="1:37" s="95" customFormat="1" ht="100.15" customHeight="1">
      <c r="A235" s="195"/>
      <c r="B235" s="348"/>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row>
    <row r="236" spans="1:37" s="95" customFormat="1" ht="100.15" customHeight="1">
      <c r="A236" s="195"/>
      <c r="B236" s="348"/>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row>
    <row r="237" spans="1:37" s="95" customFormat="1" ht="100.15" customHeight="1">
      <c r="A237" s="195"/>
      <c r="B237" s="348"/>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row>
    <row r="238" spans="1:37" s="95" customFormat="1" ht="100.15" customHeight="1">
      <c r="A238" s="195"/>
      <c r="B238" s="348"/>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row>
    <row r="239" spans="1:37" s="95" customFormat="1" ht="100.15" customHeight="1">
      <c r="A239" s="195"/>
      <c r="B239" s="348"/>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row>
    <row r="240" spans="1:37" s="95" customFormat="1" ht="100.15" customHeight="1">
      <c r="A240" s="195"/>
      <c r="B240" s="348"/>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row>
    <row r="241" spans="1:37" s="95" customFormat="1" ht="100.15" customHeight="1">
      <c r="A241" s="195"/>
      <c r="B241" s="348"/>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row>
    <row r="242" spans="1:37" s="95" customFormat="1" ht="100.15" customHeight="1">
      <c r="A242" s="195"/>
      <c r="B242" s="348"/>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row>
    <row r="243" spans="1:37" s="95" customFormat="1" ht="100.15" customHeight="1">
      <c r="A243" s="195"/>
      <c r="B243" s="348"/>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row>
    <row r="244" spans="1:37" s="95" customFormat="1" ht="100.15" customHeight="1">
      <c r="A244" s="195"/>
      <c r="B244" s="348"/>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row>
    <row r="245" spans="1:37" s="95" customFormat="1" ht="100.15" customHeight="1">
      <c r="A245" s="195"/>
      <c r="B245" s="348"/>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row>
    <row r="246" spans="1:37" s="95" customFormat="1" ht="100.15" customHeight="1">
      <c r="A246" s="195"/>
      <c r="B246" s="348"/>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row>
    <row r="247" spans="1:37" s="95" customFormat="1" ht="100.15" customHeight="1">
      <c r="A247" s="195"/>
      <c r="B247" s="348"/>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row>
    <row r="248" spans="1:37" s="95" customFormat="1" ht="100.15" customHeight="1">
      <c r="A248" s="195"/>
      <c r="B248" s="348"/>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row>
    <row r="249" spans="1:37" s="95" customFormat="1" ht="100.15" customHeight="1">
      <c r="A249" s="195"/>
      <c r="B249" s="348"/>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row>
    <row r="250" spans="1:37" s="95" customFormat="1" ht="100.15" customHeight="1">
      <c r="A250" s="195"/>
      <c r="B250" s="348"/>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c r="AG250" s="195"/>
      <c r="AH250" s="195"/>
      <c r="AI250" s="195"/>
      <c r="AJ250" s="195"/>
      <c r="AK250" s="195"/>
    </row>
    <row r="251" spans="1:37" s="95" customFormat="1" ht="100.15" customHeight="1">
      <c r="A251" s="195"/>
      <c r="B251" s="348"/>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c r="AG251" s="195"/>
      <c r="AH251" s="195"/>
      <c r="AI251" s="195"/>
      <c r="AJ251" s="195"/>
      <c r="AK251" s="195"/>
    </row>
    <row r="252" spans="1:37" s="95" customFormat="1" ht="100.15" customHeight="1">
      <c r="A252" s="195"/>
      <c r="B252" s="348"/>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row>
    <row r="253" spans="1:37" s="95" customFormat="1" ht="100.15" customHeight="1">
      <c r="A253" s="195"/>
      <c r="B253" s="348"/>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c r="AG253" s="195"/>
      <c r="AH253" s="195"/>
      <c r="AI253" s="195"/>
      <c r="AJ253" s="195"/>
      <c r="AK253" s="195"/>
    </row>
    <row r="254" spans="1:37" s="95" customFormat="1" ht="100.15" customHeight="1">
      <c r="A254" s="195"/>
      <c r="B254" s="348"/>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195"/>
      <c r="AK254" s="195"/>
    </row>
    <row r="255" spans="1:37" s="95" customFormat="1" ht="100.15" customHeight="1">
      <c r="A255" s="195"/>
      <c r="B255" s="348"/>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row>
    <row r="256" spans="1:37" s="95" customFormat="1" ht="100.15" customHeight="1">
      <c r="A256" s="195"/>
      <c r="B256" s="348"/>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row>
    <row r="257" spans="1:37" s="95" customFormat="1" ht="100.15" customHeight="1">
      <c r="A257" s="195"/>
      <c r="B257" s="348"/>
      <c r="L257" s="195"/>
      <c r="M257" s="195"/>
      <c r="N257" s="195"/>
      <c r="O257" s="195"/>
      <c r="P257" s="195"/>
      <c r="Q257" s="195"/>
      <c r="R257" s="195"/>
      <c r="S257" s="195"/>
      <c r="T257" s="195"/>
      <c r="U257" s="195"/>
      <c r="V257" s="195"/>
      <c r="W257" s="195"/>
      <c r="X257" s="195"/>
      <c r="Y257" s="195"/>
      <c r="Z257" s="195"/>
      <c r="AA257" s="195"/>
      <c r="AB257" s="195"/>
      <c r="AC257" s="195"/>
      <c r="AD257" s="195"/>
      <c r="AE257" s="195"/>
      <c r="AF257" s="195"/>
      <c r="AG257" s="195"/>
      <c r="AH257" s="195"/>
      <c r="AI257" s="195"/>
      <c r="AJ257" s="195"/>
      <c r="AK257" s="195"/>
    </row>
    <row r="258" spans="1:37" s="95" customFormat="1" ht="100.15" customHeight="1">
      <c r="A258" s="195"/>
      <c r="B258" s="348"/>
      <c r="L258" s="195"/>
      <c r="M258" s="195"/>
      <c r="N258" s="195"/>
      <c r="O258" s="195"/>
      <c r="P258" s="195"/>
      <c r="Q258" s="195"/>
      <c r="R258" s="195"/>
      <c r="S258" s="195"/>
      <c r="T258" s="195"/>
      <c r="U258" s="195"/>
      <c r="V258" s="195"/>
      <c r="W258" s="195"/>
      <c r="X258" s="195"/>
      <c r="Y258" s="195"/>
      <c r="Z258" s="195"/>
      <c r="AA258" s="195"/>
      <c r="AB258" s="195"/>
      <c r="AC258" s="195"/>
      <c r="AD258" s="195"/>
      <c r="AE258" s="195"/>
      <c r="AF258" s="195"/>
      <c r="AG258" s="195"/>
      <c r="AH258" s="195"/>
      <c r="AI258" s="195"/>
      <c r="AJ258" s="195"/>
      <c r="AK258" s="195"/>
    </row>
    <row r="259" spans="1:37" s="95" customFormat="1" ht="100.15" customHeight="1">
      <c r="A259" s="195"/>
      <c r="B259" s="348"/>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195"/>
    </row>
    <row r="260" spans="1:37" s="95" customFormat="1" ht="100.15" customHeight="1">
      <c r="A260" s="195"/>
      <c r="B260" s="348"/>
      <c r="L260" s="195"/>
      <c r="M260" s="195"/>
      <c r="N260" s="195"/>
      <c r="O260" s="195"/>
      <c r="P260" s="195"/>
      <c r="Q260" s="195"/>
      <c r="R260" s="195"/>
      <c r="S260" s="195"/>
      <c r="T260" s="195"/>
      <c r="U260" s="195"/>
      <c r="V260" s="195"/>
      <c r="W260" s="195"/>
      <c r="X260" s="195"/>
      <c r="Y260" s="195"/>
      <c r="Z260" s="195"/>
      <c r="AA260" s="195"/>
      <c r="AB260" s="195"/>
      <c r="AC260" s="195"/>
      <c r="AD260" s="195"/>
      <c r="AE260" s="195"/>
      <c r="AF260" s="195"/>
      <c r="AG260" s="195"/>
      <c r="AH260" s="195"/>
      <c r="AI260" s="195"/>
      <c r="AJ260" s="195"/>
      <c r="AK260" s="195"/>
    </row>
    <row r="261" spans="1:37" s="95" customFormat="1" ht="100.15" customHeight="1">
      <c r="A261" s="195"/>
      <c r="B261" s="348"/>
      <c r="L261" s="195"/>
      <c r="M261" s="195"/>
      <c r="N261" s="195"/>
      <c r="O261" s="195"/>
      <c r="P261" s="195"/>
      <c r="Q261" s="195"/>
      <c r="R261" s="195"/>
      <c r="S261" s="195"/>
      <c r="T261" s="195"/>
      <c r="U261" s="195"/>
      <c r="V261" s="195"/>
      <c r="W261" s="195"/>
      <c r="X261" s="195"/>
      <c r="Y261" s="195"/>
      <c r="Z261" s="195"/>
      <c r="AA261" s="195"/>
      <c r="AB261" s="195"/>
      <c r="AC261" s="195"/>
      <c r="AD261" s="195"/>
      <c r="AE261" s="195"/>
      <c r="AF261" s="195"/>
      <c r="AG261" s="195"/>
      <c r="AH261" s="195"/>
      <c r="AI261" s="195"/>
      <c r="AJ261" s="195"/>
      <c r="AK261" s="195"/>
    </row>
    <row r="262" spans="1:37" s="95" customFormat="1" ht="100.15" customHeight="1">
      <c r="A262" s="195"/>
      <c r="B262" s="348"/>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row>
    <row r="263" spans="1:37" s="95" customFormat="1" ht="100.15" customHeight="1">
      <c r="A263" s="195"/>
      <c r="B263" s="348"/>
      <c r="L263" s="195"/>
      <c r="M263" s="195"/>
      <c r="N263" s="195"/>
      <c r="O263" s="195"/>
      <c r="P263" s="195"/>
      <c r="Q263" s="195"/>
      <c r="R263" s="195"/>
      <c r="S263" s="195"/>
      <c r="T263" s="195"/>
      <c r="U263" s="195"/>
      <c r="V263" s="195"/>
      <c r="W263" s="195"/>
      <c r="X263" s="195"/>
      <c r="Y263" s="195"/>
      <c r="Z263" s="195"/>
      <c r="AA263" s="195"/>
      <c r="AB263" s="195"/>
      <c r="AC263" s="195"/>
      <c r="AD263" s="195"/>
      <c r="AE263" s="195"/>
      <c r="AF263" s="195"/>
      <c r="AG263" s="195"/>
      <c r="AH263" s="195"/>
      <c r="AI263" s="195"/>
      <c r="AJ263" s="195"/>
      <c r="AK263" s="195"/>
    </row>
  </sheetData>
  <mergeCells count="16">
    <mergeCell ref="G48:J48"/>
    <mergeCell ref="G49:J49"/>
    <mergeCell ref="G50:J50"/>
    <mergeCell ref="C36:J38"/>
    <mergeCell ref="C43:D43"/>
    <mergeCell ref="E43:F43"/>
    <mergeCell ref="G45:J45"/>
    <mergeCell ref="G46:J46"/>
    <mergeCell ref="C47:D47"/>
    <mergeCell ref="G47:J47"/>
    <mergeCell ref="C34:J35"/>
    <mergeCell ref="C7:F7"/>
    <mergeCell ref="C8:F8"/>
    <mergeCell ref="C9:F9"/>
    <mergeCell ref="C10:F10"/>
    <mergeCell ref="C14:J14"/>
  </mergeCells>
  <conditionalFormatting sqref="D54:H55 D59:H59 J60:L60">
    <cfRule type="cellIs" dxfId="63" priority="3" stopIfTrue="1" operator="equal">
      <formula>"""fake"""</formula>
    </cfRule>
  </conditionalFormatting>
  <conditionalFormatting sqref="J2">
    <cfRule type="expression" dxfId="62" priority="2">
      <formula>CELL("protect",J2)=0</formula>
    </cfRule>
  </conditionalFormatting>
  <conditionalFormatting sqref="J11">
    <cfRule type="expression" dxfId="61" priority="1">
      <formula>CELL("protect",J11)=0</formula>
    </cfRule>
  </conditionalFormatting>
  <dataValidations count="2">
    <dataValidation type="list" allowBlank="1" showInputMessage="1" showErrorMessage="1" sqref="C47:D47" xr:uid="{00000000-0002-0000-1000-000000000000}">
      <formula1>$N$46:$N$49</formula1>
    </dataValidation>
    <dataValidation type="custom" errorStyle="warning" allowBlank="1" showInputMessage="1" showErrorMessage="1" errorTitle="Cost of Electricity" error="You have entered a cost of of electricity that is highly unlikely.  Make sure you haven't inadvertently multiplied by 100. " promptTitle="Cost of Electricity" prompt="This is the assumed future cost of eletricity, entered in dollars (not cents)." sqref="G60" xr:uid="{00000000-0002-0000-1000-000001000000}">
      <formula1>#REF!</formula1>
    </dataValidation>
  </dataValidations>
  <printOptions horizontalCentered="1" verticalCentered="1"/>
  <pageMargins left="0.25" right="0.25" top="0.25" bottom="0.25" header="0.3" footer="0.3"/>
  <pageSetup scale="60" fitToWidth="0" pageOrder="overThenDown"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FFFF00"/>
  </sheetPr>
  <dimension ref="A1:CI585"/>
  <sheetViews>
    <sheetView windowProtection="1" showGridLines="0" showZeros="0" zoomScale="90" zoomScaleNormal="90" zoomScaleSheetLayoutView="85" workbookViewId="0">
      <selection activeCell="J21" sqref="J21"/>
    </sheetView>
  </sheetViews>
  <sheetFormatPr defaultColWidth="9.28515625" defaultRowHeight="14.25"/>
  <cols>
    <col min="1" max="1" width="3.85546875" style="175" customWidth="1"/>
    <col min="2" max="2" width="5.5703125" style="122" customWidth="1"/>
    <col min="3" max="4" width="8.42578125" style="122" customWidth="1"/>
    <col min="5" max="5" width="9.28515625" style="122" customWidth="1"/>
    <col min="6" max="6" width="9.42578125" style="122" customWidth="1"/>
    <col min="7" max="7" width="18.85546875" style="122" customWidth="1"/>
    <col min="8" max="8" width="9.7109375" style="122" hidden="1" customWidth="1"/>
    <col min="9" max="9" width="12.7109375" style="122" hidden="1" customWidth="1"/>
    <col min="10" max="10" width="38.28515625" style="122" customWidth="1"/>
    <col min="11" max="11" width="4.28515625" style="122" customWidth="1"/>
    <col min="12" max="12" width="14.5703125" style="122" customWidth="1"/>
    <col min="13" max="13" width="3.7109375" style="122" customWidth="1"/>
    <col min="14" max="14" width="19.7109375" style="122" customWidth="1"/>
    <col min="15" max="15" width="14.42578125" style="122" bestFit="1" customWidth="1"/>
    <col min="16" max="16" width="14.42578125" style="122" customWidth="1"/>
    <col min="17" max="17" width="12" style="122" hidden="1" customWidth="1"/>
    <col min="18" max="18" width="14" style="122" customWidth="1"/>
    <col min="19" max="19" width="12.42578125" style="122" customWidth="1"/>
    <col min="20" max="20" width="14.28515625" style="122" customWidth="1"/>
    <col min="21" max="21" width="4.7109375" style="175" customWidth="1"/>
    <col min="22" max="22" width="11.42578125" style="175" hidden="1" customWidth="1"/>
    <col min="23" max="23" width="8.28515625" style="175" hidden="1" customWidth="1"/>
    <col min="24" max="24" width="15" style="175" hidden="1" customWidth="1"/>
    <col min="25" max="25" width="8.28515625" style="175" hidden="1" customWidth="1"/>
    <col min="26" max="26" width="11.85546875" style="175" hidden="1" customWidth="1"/>
    <col min="27" max="27" width="16.42578125" style="175" hidden="1" customWidth="1"/>
    <col min="28" max="28" width="8.7109375" style="175" hidden="1" customWidth="1"/>
    <col min="29" max="35" width="13.140625" style="175" hidden="1" customWidth="1"/>
    <col min="36" max="41" width="8.7109375" style="175" hidden="1" customWidth="1"/>
    <col min="42" max="42" width="1.28515625" style="175" hidden="1" customWidth="1"/>
    <col min="43" max="43" width="14.7109375" style="175" hidden="1" customWidth="1"/>
    <col min="44" max="44" width="28.7109375" style="175" hidden="1" customWidth="1"/>
    <col min="45" max="45" width="13.7109375" style="122" hidden="1" customWidth="1"/>
    <col min="46" max="53" width="8.7109375" style="175" hidden="1" customWidth="1"/>
    <col min="54" max="54" width="4.7109375" style="175" hidden="1" customWidth="1"/>
    <col min="55" max="55" width="27.7109375" style="175" hidden="1" customWidth="1"/>
    <col min="56" max="59" width="9.28515625" style="175"/>
    <col min="60" max="85" width="8.7109375" style="175"/>
    <col min="86" max="87" width="9.28515625" style="175"/>
    <col min="88" max="16384" width="9.28515625" style="122"/>
  </cols>
  <sheetData>
    <row r="1" spans="1:56" s="175" customFormat="1" ht="25.15" customHeight="1">
      <c r="A1" s="237"/>
      <c r="B1" s="255"/>
      <c r="Y1" s="256" t="s">
        <v>1</v>
      </c>
      <c r="Z1" s="257" t="s">
        <v>42</v>
      </c>
      <c r="AF1" s="257" t="s">
        <v>42</v>
      </c>
      <c r="AL1" s="257" t="s">
        <v>43</v>
      </c>
      <c r="AO1" s="258" t="s">
        <v>9</v>
      </c>
      <c r="AP1" s="175" t="s">
        <v>9</v>
      </c>
      <c r="AQ1" s="258" t="s">
        <v>9</v>
      </c>
      <c r="AR1" s="257" t="s">
        <v>42</v>
      </c>
      <c r="AU1" s="258" t="s">
        <v>9</v>
      </c>
      <c r="AV1" s="258" t="s">
        <v>9</v>
      </c>
      <c r="AW1" s="258" t="s">
        <v>9</v>
      </c>
      <c r="AX1" s="258" t="s">
        <v>9</v>
      </c>
      <c r="AY1" s="258" t="s">
        <v>9</v>
      </c>
      <c r="AZ1" s="258" t="s">
        <v>9</v>
      </c>
      <c r="BA1" s="258" t="s">
        <v>9</v>
      </c>
      <c r="BB1" s="259"/>
      <c r="BC1" s="259"/>
    </row>
    <row r="2" spans="1:56" ht="44.25" customHeight="1" thickBot="1">
      <c r="B2" s="133"/>
      <c r="O2"/>
      <c r="P2"/>
      <c r="Q2"/>
      <c r="R2"/>
      <c r="S2"/>
      <c r="T2" s="508" t="str">
        <f>'Change Log, Version ID'!F5</f>
        <v xml:space="preserve">CES - 2021b  </v>
      </c>
      <c r="Y2" s="256" t="s">
        <v>44</v>
      </c>
      <c r="AS2" s="175"/>
    </row>
    <row r="3" spans="1:56" ht="22.5" customHeight="1" thickTop="1">
      <c r="C3" s="182" t="s">
        <v>187</v>
      </c>
      <c r="N3" s="1771" t="s">
        <v>259</v>
      </c>
      <c r="O3" s="1771"/>
      <c r="P3" s="1771"/>
      <c r="Q3" s="1771"/>
      <c r="R3" s="1771"/>
      <c r="S3" s="1772"/>
      <c r="T3" s="531">
        <v>0.08</v>
      </c>
      <c r="Y3" s="256"/>
      <c r="Z3" s="263" t="s">
        <v>28</v>
      </c>
      <c r="AA3" s="263"/>
      <c r="AB3" s="263"/>
      <c r="AC3" s="263"/>
      <c r="AD3" s="263"/>
      <c r="AE3" s="263"/>
      <c r="AF3" s="263"/>
      <c r="AS3" s="175"/>
    </row>
    <row r="4" spans="1:56" ht="19.899999999999999" customHeight="1">
      <c r="C4" s="183" t="s">
        <v>968</v>
      </c>
      <c r="O4" s="1771" t="s">
        <v>142</v>
      </c>
      <c r="P4" s="1771"/>
      <c r="Q4" s="1771"/>
      <c r="R4" s="1771"/>
      <c r="S4" s="1772"/>
      <c r="T4" s="542">
        <f>+total_cost_on_proj_sum-funding_from_proj_sum_form</f>
        <v>510000</v>
      </c>
      <c r="Z4" s="264" t="s">
        <v>45</v>
      </c>
      <c r="AS4" s="175"/>
    </row>
    <row r="5" spans="1:56" ht="19.899999999999999" customHeight="1">
      <c r="C5" s="543" t="s">
        <v>355</v>
      </c>
      <c r="O5" s="1771" t="s">
        <v>63</v>
      </c>
      <c r="P5" s="1771"/>
      <c r="Q5" s="1771"/>
      <c r="R5" s="1771"/>
      <c r="S5" s="1772"/>
      <c r="T5" s="544" t="e">
        <f>IF(T6="","",1/T6)</f>
        <v>#DIV/0!</v>
      </c>
      <c r="AS5" s="175"/>
    </row>
    <row r="6" spans="1:56" ht="19.899999999999999" customHeight="1" thickBot="1">
      <c r="B6" s="545"/>
      <c r="C6" s="122" t="s">
        <v>588</v>
      </c>
      <c r="E6" s="546"/>
      <c r="O6" s="1771" t="s">
        <v>62</v>
      </c>
      <c r="P6" s="1771"/>
      <c r="Q6" s="1771"/>
      <c r="R6" s="1771"/>
      <c r="S6" s="1772"/>
      <c r="T6" s="547" t="e">
        <f>IF(T31*T3=0,"",+T4/(T31*T3))</f>
        <v>#DIV/0!</v>
      </c>
      <c r="V6" s="238" t="e">
        <f>IF(X31=0,0,(R31/X31))</f>
        <v>#DIV/0!</v>
      </c>
      <c r="W6" s="288" t="s">
        <v>211</v>
      </c>
      <c r="Z6" s="265"/>
      <c r="AA6" s="266" t="s">
        <v>27</v>
      </c>
      <c r="AB6" s="265"/>
      <c r="AJ6" s="265"/>
      <c r="AK6" s="265"/>
      <c r="AL6" s="265"/>
      <c r="AM6" s="265"/>
      <c r="AN6" s="265"/>
      <c r="AO6" s="265"/>
      <c r="AS6" s="175"/>
    </row>
    <row r="7" spans="1:56" ht="22.9" customHeight="1">
      <c r="C7" s="1782" t="s">
        <v>25</v>
      </c>
      <c r="D7" s="1783"/>
      <c r="E7" s="1777" t="str">
        <f>IF(Application!$D$12="","",Application!$D$12)</f>
        <v xml:space="preserve"> </v>
      </c>
      <c r="F7" s="1777"/>
      <c r="G7" s="1778"/>
      <c r="H7" s="1778"/>
      <c r="I7" s="1778"/>
      <c r="J7" s="1779"/>
      <c r="L7" s="1771" t="s">
        <v>265</v>
      </c>
      <c r="M7" s="1771"/>
      <c r="N7" s="1771"/>
      <c r="O7" s="1771"/>
      <c r="P7" s="1771"/>
      <c r="Q7" s="1771"/>
      <c r="R7" s="1771"/>
      <c r="S7" s="1772"/>
      <c r="T7" s="544">
        <f>IF(total_cost_on_proj_sum=0,"",+funding_from_proj_sum_form/total_cost_on_proj_sum)</f>
        <v>0</v>
      </c>
      <c r="V7" s="238" t="e">
        <f>IF(X31=0, 0, ((L31+R31-T8)/X31))</f>
        <v>#DIV/0!</v>
      </c>
      <c r="W7" s="288" t="s">
        <v>212</v>
      </c>
      <c r="Z7" s="265"/>
      <c r="AA7" s="266" t="s">
        <v>36</v>
      </c>
      <c r="AB7" s="265"/>
      <c r="AI7" s="265"/>
      <c r="AJ7" s="265"/>
      <c r="AK7" s="265"/>
      <c r="AL7" s="265"/>
      <c r="AM7" s="265"/>
      <c r="AN7" s="265"/>
      <c r="AO7" s="265"/>
      <c r="AS7" s="175"/>
    </row>
    <row r="8" spans="1:56" ht="22.15" customHeight="1">
      <c r="C8" s="1780" t="s">
        <v>52</v>
      </c>
      <c r="D8" s="1781"/>
      <c r="E8" s="1774" t="str">
        <f>IF(Application!$D$13="","",Application!$D$13)</f>
        <v xml:space="preserve"> </v>
      </c>
      <c r="F8" s="1774"/>
      <c r="G8" s="1775"/>
      <c r="H8" s="1775"/>
      <c r="I8" s="1775"/>
      <c r="J8" s="1776"/>
      <c r="O8" s="1771" t="s">
        <v>305</v>
      </c>
      <c r="P8" s="1771"/>
      <c r="Q8" s="1771"/>
      <c r="R8" s="1771"/>
      <c r="S8" s="1772"/>
      <c r="T8" s="542" t="e">
        <f>+T3*savings_from_proj_sum_form</f>
        <v>#DIV/0!</v>
      </c>
      <c r="Z8" s="265"/>
      <c r="AA8" s="267"/>
      <c r="AB8" s="266" t="s">
        <v>37</v>
      </c>
      <c r="AI8" s="265"/>
      <c r="AJ8" s="265"/>
      <c r="AK8" s="265"/>
      <c r="AL8" s="265"/>
      <c r="AM8" s="265"/>
      <c r="AN8" s="265"/>
      <c r="AO8" s="265"/>
      <c r="AS8" s="175"/>
    </row>
    <row r="9" spans="1:56" ht="22.15" customHeight="1" thickBot="1">
      <c r="C9" s="1784" t="s">
        <v>191</v>
      </c>
      <c r="D9" s="1785" t="s">
        <v>249</v>
      </c>
      <c r="E9" s="1786" t="str">
        <f>IF(Application!$K$4="","",Application!$K$4)</f>
        <v/>
      </c>
      <c r="F9" s="1786"/>
      <c r="G9" s="1787"/>
      <c r="H9" s="1787"/>
      <c r="I9" s="1787"/>
      <c r="J9" s="1788"/>
      <c r="N9" s="1771" t="s">
        <v>250</v>
      </c>
      <c r="O9" s="1771"/>
      <c r="P9" s="1771"/>
      <c r="Q9" s="1771"/>
      <c r="R9" s="1771"/>
      <c r="S9" s="1772"/>
      <c r="T9" s="466" t="str">
        <f>IFERROR(savings_from_proj_sum_form/Application!#REF!,"")</f>
        <v/>
      </c>
      <c r="Z9" s="265"/>
      <c r="AA9" s="267"/>
      <c r="AB9" s="265"/>
      <c r="AI9" s="265"/>
      <c r="AJ9" s="265"/>
      <c r="AK9" s="265"/>
      <c r="AL9" s="265"/>
      <c r="AM9" s="265"/>
      <c r="AN9" s="265"/>
      <c r="AO9" s="265"/>
      <c r="AS9" s="175"/>
    </row>
    <row r="10" spans="1:56" ht="16.899999999999999" customHeight="1">
      <c r="D10" s="548"/>
      <c r="E10" s="549"/>
      <c r="F10" s="550"/>
      <c r="G10" s="550"/>
      <c r="H10" s="550"/>
      <c r="I10" s="550"/>
      <c r="K10" s="551"/>
      <c r="O10" s="1771" t="s">
        <v>260</v>
      </c>
      <c r="P10" s="1771"/>
      <c r="Q10" s="1771"/>
      <c r="R10" s="1771"/>
      <c r="S10" s="1772"/>
      <c r="T10" s="552" t="e">
        <f>V7</f>
        <v>#DIV/0!</v>
      </c>
      <c r="U10" s="260"/>
      <c r="Z10" s="265"/>
      <c r="AA10" s="268" t="s">
        <v>336</v>
      </c>
      <c r="AB10" s="265"/>
      <c r="AI10" s="265"/>
      <c r="AJ10" s="265"/>
      <c r="AK10" s="265"/>
      <c r="AL10" s="265"/>
      <c r="AM10" s="265"/>
      <c r="AN10" s="265"/>
      <c r="AO10" s="265"/>
      <c r="AS10" s="175"/>
    </row>
    <row r="11" spans="1:56" ht="17.25" thickBot="1">
      <c r="C11" s="134"/>
      <c r="D11" s="134"/>
      <c r="E11" s="134"/>
      <c r="G11" t="e">
        <f>IF($T$8&lt;0.5,"Payback less than 1/2 year.",IF($T$4&lt;500,"Funding less than $500.",""))</f>
        <v>#DIV/0!</v>
      </c>
      <c r="J11" s="97" t="s">
        <v>1072</v>
      </c>
      <c r="O11" s="1771" t="s">
        <v>261</v>
      </c>
      <c r="P11" s="1771"/>
      <c r="Q11" s="1771"/>
      <c r="R11" s="1771"/>
      <c r="S11" s="1772"/>
      <c r="T11" s="553" t="e">
        <f>V6</f>
        <v>#DIV/0!</v>
      </c>
      <c r="Z11" s="265"/>
      <c r="AA11" s="265"/>
      <c r="AB11" s="265"/>
      <c r="AI11" s="265"/>
      <c r="AJ11" s="265"/>
      <c r="AK11" s="265"/>
      <c r="AL11" s="265"/>
      <c r="AM11" s="265"/>
      <c r="AN11" s="265"/>
      <c r="AO11" s="265"/>
      <c r="AS11" s="175"/>
    </row>
    <row r="12" spans="1:56" ht="18.75" thickTop="1" thickBot="1">
      <c r="C12" s="134"/>
      <c r="E12" s="135"/>
      <c r="F12" s="554"/>
      <c r="G12" s="554" t="str">
        <f>IFERROR(IF(combined_funding_cap_ratio=0,"",IF(combined_funding_cap_ratio&lt;1,"The funding is capped based on cost.",)),"")</f>
        <v/>
      </c>
      <c r="H12" s="554"/>
      <c r="I12" s="554"/>
      <c r="J12" s="1120" t="s">
        <v>1071</v>
      </c>
      <c r="V12" s="285"/>
      <c r="W12" s="285"/>
      <c r="X12" s="286" t="s">
        <v>209</v>
      </c>
      <c r="Z12" s="265"/>
      <c r="AA12" s="266" t="s">
        <v>20</v>
      </c>
      <c r="AB12" s="265"/>
      <c r="AF12" s="175" t="b">
        <f>cost_per_kwh&lt;0.2</f>
        <v>1</v>
      </c>
      <c r="AG12" s="175" t="s">
        <v>21</v>
      </c>
      <c r="AJ12" s="265"/>
      <c r="AK12" s="265"/>
      <c r="AL12" s="265"/>
      <c r="AM12" s="265"/>
      <c r="AN12" s="265"/>
      <c r="AO12" s="265"/>
      <c r="AR12" s="344" t="s">
        <v>303</v>
      </c>
      <c r="AS12" s="175"/>
    </row>
    <row r="13" spans="1:56" ht="15" customHeight="1" thickBot="1">
      <c r="B13" s="136"/>
      <c r="D13" s="137"/>
      <c r="E13" s="134"/>
      <c r="J13" s="138"/>
      <c r="K13" s="139"/>
      <c r="N13" s="140"/>
      <c r="O13" s="140"/>
      <c r="P13" s="140"/>
      <c r="Q13" s="141"/>
      <c r="R13" s="139"/>
      <c r="S13" s="139"/>
      <c r="T13" s="437"/>
      <c r="U13" s="261"/>
      <c r="V13" s="285"/>
      <c r="W13" s="285"/>
      <c r="X13" s="287">
        <v>0.03</v>
      </c>
      <c r="Y13" s="261"/>
      <c r="Z13" s="265"/>
      <c r="AA13" s="265"/>
      <c r="AB13" s="265"/>
      <c r="AF13" s="266" t="s">
        <v>46</v>
      </c>
      <c r="AI13" s="265"/>
      <c r="AJ13" s="265"/>
      <c r="AK13" s="265"/>
      <c r="AL13" s="265"/>
      <c r="AM13" s="265"/>
      <c r="AN13" s="265"/>
      <c r="AO13" s="265"/>
      <c r="AR13" s="428" t="e">
        <f>+combined_funding_cap_ratio</f>
        <v>#DIV/0!</v>
      </c>
      <c r="AS13" s="175"/>
      <c r="BB13" s="269"/>
      <c r="BD13" s="175" t="s">
        <v>30</v>
      </c>
    </row>
    <row r="14" spans="1:56" ht="90.75" customHeight="1" thickBot="1">
      <c r="B14" s="973" t="s">
        <v>971</v>
      </c>
      <c r="C14" s="974" t="s">
        <v>38</v>
      </c>
      <c r="D14" s="974" t="s">
        <v>6</v>
      </c>
      <c r="E14" s="974" t="s">
        <v>593</v>
      </c>
      <c r="F14" s="974" t="s">
        <v>11</v>
      </c>
      <c r="G14" s="974" t="s">
        <v>970</v>
      </c>
      <c r="H14" s="974" t="s">
        <v>257</v>
      </c>
      <c r="I14" s="974" t="s">
        <v>258</v>
      </c>
      <c r="J14" s="382" t="s">
        <v>317</v>
      </c>
      <c r="K14" s="974" t="s">
        <v>39</v>
      </c>
      <c r="L14" s="382" t="s">
        <v>264</v>
      </c>
      <c r="M14" s="974" t="s">
        <v>40</v>
      </c>
      <c r="N14" s="974" t="s">
        <v>12</v>
      </c>
      <c r="O14" s="382" t="s">
        <v>1004</v>
      </c>
      <c r="P14" s="382" t="s">
        <v>1005</v>
      </c>
      <c r="Q14" s="382" t="s">
        <v>339</v>
      </c>
      <c r="R14" s="382" t="s">
        <v>57</v>
      </c>
      <c r="S14" s="382"/>
      <c r="T14" s="382" t="s">
        <v>1006</v>
      </c>
      <c r="U14" s="262"/>
      <c r="V14" s="275" t="s">
        <v>4</v>
      </c>
      <c r="W14" s="275" t="s">
        <v>5</v>
      </c>
      <c r="X14" s="276" t="s">
        <v>210</v>
      </c>
      <c r="Y14" s="262"/>
      <c r="Z14" s="515" t="s">
        <v>337</v>
      </c>
      <c r="AA14" s="516" t="s">
        <v>338</v>
      </c>
      <c r="AB14" s="264"/>
      <c r="AC14" s="264"/>
      <c r="AD14" s="264"/>
      <c r="AE14" s="264"/>
      <c r="AF14" s="264"/>
      <c r="AG14" s="264"/>
      <c r="AH14" s="264"/>
      <c r="AI14" s="264"/>
      <c r="AJ14" s="264"/>
      <c r="AK14" s="264"/>
      <c r="AL14" s="264"/>
      <c r="AM14" s="264"/>
      <c r="AN14" s="264"/>
      <c r="AR14" s="433" t="s">
        <v>304</v>
      </c>
      <c r="AS14" s="175"/>
    </row>
    <row r="15" spans="1:56" ht="9" hidden="1" customHeight="1">
      <c r="A15" s="254"/>
      <c r="B15" s="383">
        <v>1</v>
      </c>
      <c r="C15" s="384">
        <v>2</v>
      </c>
      <c r="D15" s="384">
        <v>3</v>
      </c>
      <c r="E15" s="384">
        <v>4</v>
      </c>
      <c r="F15" s="384">
        <v>5</v>
      </c>
      <c r="G15" s="384">
        <v>7</v>
      </c>
      <c r="H15" s="384">
        <v>8</v>
      </c>
      <c r="I15" s="384">
        <v>9</v>
      </c>
      <c r="J15" s="384">
        <v>10</v>
      </c>
      <c r="K15" s="384">
        <v>11</v>
      </c>
      <c r="L15" s="384">
        <v>12</v>
      </c>
      <c r="M15" s="384">
        <v>13</v>
      </c>
      <c r="N15" s="384"/>
      <c r="O15" s="384">
        <v>14</v>
      </c>
      <c r="P15" s="384"/>
      <c r="Q15" s="384">
        <v>17</v>
      </c>
      <c r="R15" s="384" t="s">
        <v>10</v>
      </c>
      <c r="S15" s="444">
        <v>15</v>
      </c>
      <c r="T15" s="385">
        <v>16</v>
      </c>
      <c r="U15" s="262"/>
      <c r="V15" s="277"/>
      <c r="W15" s="277"/>
      <c r="X15" s="278" t="s">
        <v>18</v>
      </c>
      <c r="Y15" s="262"/>
      <c r="Z15" s="513"/>
      <c r="AA15" s="514" t="s">
        <v>344</v>
      </c>
      <c r="AB15" s="264"/>
      <c r="AC15" s="264"/>
      <c r="AR15" s="429"/>
      <c r="AS15" s="175"/>
    </row>
    <row r="16" spans="1:56" ht="20.25" customHeight="1">
      <c r="B16" s="472">
        <v>1</v>
      </c>
      <c r="C16" s="902">
        <v>607</v>
      </c>
      <c r="D16" s="902">
        <v>1</v>
      </c>
      <c r="E16" s="905">
        <v>1</v>
      </c>
      <c r="F16" s="905">
        <v>1</v>
      </c>
      <c r="G16" s="903"/>
      <c r="H16" s="528"/>
      <c r="I16" s="528"/>
      <c r="J16" s="1121" t="s">
        <v>973</v>
      </c>
      <c r="K16" s="902" t="s">
        <v>29</v>
      </c>
      <c r="L16" s="529">
        <v>10000</v>
      </c>
      <c r="M16" s="904" t="s">
        <v>41</v>
      </c>
      <c r="N16" s="538">
        <f>IF(ISERROR(+L16/F16),"",+L16/F16)</f>
        <v>10000</v>
      </c>
      <c r="O16" s="539"/>
      <c r="P16" s="538">
        <f>MIN('Incentive Calculator'!E20,'Incentive Calculator'!E21)</f>
        <v>12000</v>
      </c>
      <c r="Q16" s="512"/>
      <c r="R16" s="538" t="str">
        <f>IFERROR(IF(P16="","",IF(Q16="",ROUND(Z16,0),ROUND(AA16,0))),"")</f>
        <v/>
      </c>
      <c r="S16" s="907"/>
      <c r="T16" s="906"/>
      <c r="V16" s="279" t="str">
        <f>IF($T16="","",$R16/$T16)</f>
        <v/>
      </c>
      <c r="W16" s="280">
        <f>+$D16</f>
        <v>1</v>
      </c>
      <c r="X16" s="281">
        <f>IF(W16="",0,PV($X$13, W16, -1*T16,,1))</f>
        <v>0</v>
      </c>
      <c r="Z16" s="517" t="e">
        <f>IF($P16="","",$P16*$L$60)</f>
        <v>#DIV/0!</v>
      </c>
      <c r="AA16" s="514">
        <v>0</v>
      </c>
      <c r="AB16" s="264" t="s">
        <v>0</v>
      </c>
      <c r="AR16" s="430" t="e">
        <f>+R16/(O16+Q16)</f>
        <v>#VALUE!</v>
      </c>
      <c r="AS16" s="175"/>
      <c r="BB16" s="270"/>
      <c r="BC16" s="270"/>
    </row>
    <row r="17" spans="2:55" ht="17.25">
      <c r="B17" s="472">
        <f t="shared" ref="B17:B30" si="0">+B16+1</f>
        <v>2</v>
      </c>
      <c r="C17" s="902">
        <v>608</v>
      </c>
      <c r="D17" s="902">
        <v>1</v>
      </c>
      <c r="E17" s="905">
        <v>1</v>
      </c>
      <c r="F17" s="905">
        <v>1</v>
      </c>
      <c r="G17" s="528">
        <v>100000</v>
      </c>
      <c r="H17" s="528"/>
      <c r="I17" s="528"/>
      <c r="J17" s="1121" t="s">
        <v>972</v>
      </c>
      <c r="K17" s="902" t="s">
        <v>29</v>
      </c>
      <c r="L17" s="529">
        <v>500000</v>
      </c>
      <c r="M17" s="904" t="s">
        <v>41</v>
      </c>
      <c r="N17" s="538">
        <f t="shared" ref="N17:N18" si="1">IF(ISERROR(+L17/F17),"",+L17/F17)</f>
        <v>500000</v>
      </c>
      <c r="O17" s="539">
        <v>0.25</v>
      </c>
      <c r="P17" s="538" t="e">
        <f>'Incentive Calculator'!E35</f>
        <v>#VALUE!</v>
      </c>
      <c r="Q17" s="512"/>
      <c r="R17" s="538" t="str">
        <f t="shared" ref="R17:R30" si="2">IFERROR(IF(P17="","",IF(Q17="",ROUND(Z17,0),ROUND(AA17,0))),"")</f>
        <v/>
      </c>
      <c r="S17" s="908"/>
      <c r="T17" s="906"/>
      <c r="V17" s="279" t="str">
        <f t="shared" ref="V17:V30" si="3">IF($T17="","",$R17/$T17)</f>
        <v/>
      </c>
      <c r="W17" s="280">
        <f t="shared" ref="W17:W30" si="4">+$D17</f>
        <v>1</v>
      </c>
      <c r="X17" s="281">
        <f t="shared" ref="X17:X30" si="5">IF(W17="",0,PV($X$13, W17, -1*T17,,1))</f>
        <v>0</v>
      </c>
      <c r="Z17" s="517" t="e">
        <f t="shared" ref="Z17:Z30" si="6">IF($P17="","",$P17*$L$60)</f>
        <v>#VALUE!</v>
      </c>
      <c r="AA17" s="514" t="s">
        <v>50</v>
      </c>
      <c r="AR17" s="511" t="e">
        <f>+R17/(O17+Q17)</f>
        <v>#VALUE!</v>
      </c>
      <c r="AS17" s="175"/>
      <c r="BB17" s="270"/>
      <c r="BC17" s="270"/>
    </row>
    <row r="18" spans="2:55" ht="17.25">
      <c r="B18" s="472">
        <f t="shared" si="0"/>
        <v>3</v>
      </c>
      <c r="C18" s="902">
        <v>609</v>
      </c>
      <c r="D18" s="902">
        <v>1</v>
      </c>
      <c r="E18" s="905">
        <v>1</v>
      </c>
      <c r="F18" s="905">
        <v>1</v>
      </c>
      <c r="G18" s="903"/>
      <c r="H18" s="528"/>
      <c r="I18" s="528"/>
      <c r="J18" s="1121" t="s">
        <v>974</v>
      </c>
      <c r="K18" s="902" t="s">
        <v>29</v>
      </c>
      <c r="L18" s="909"/>
      <c r="M18" s="904" t="s">
        <v>41</v>
      </c>
      <c r="N18" s="538">
        <f t="shared" si="1"/>
        <v>0</v>
      </c>
      <c r="O18" s="539">
        <v>0.05</v>
      </c>
      <c r="P18" s="538" t="e">
        <f>'Incentive Calculator'!E55</f>
        <v>#DIV/0!</v>
      </c>
      <c r="Q18" s="512"/>
      <c r="R18" s="538" t="str">
        <f t="shared" si="2"/>
        <v/>
      </c>
      <c r="S18" s="908"/>
      <c r="T18" s="525" t="e">
        <f>'Incentive Calculator'!I51</f>
        <v>#DIV/0!</v>
      </c>
      <c r="V18" s="279" t="e">
        <f>IF($T18="","",$R18/$T18)</f>
        <v>#DIV/0!</v>
      </c>
      <c r="W18" s="280">
        <f t="shared" si="4"/>
        <v>1</v>
      </c>
      <c r="X18" s="281" t="e">
        <f t="shared" si="5"/>
        <v>#DIV/0!</v>
      </c>
      <c r="Z18" s="517" t="e">
        <f t="shared" si="6"/>
        <v>#DIV/0!</v>
      </c>
      <c r="AA18" s="513" t="s">
        <v>50</v>
      </c>
      <c r="AR18" s="431" t="e">
        <f t="shared" ref="AR18:AR31" si="7">+R18/(O18+Q18)</f>
        <v>#VALUE!</v>
      </c>
      <c r="AS18" s="175"/>
      <c r="BB18" s="270"/>
      <c r="BC18" s="270"/>
    </row>
    <row r="19" spans="2:55" ht="17.25">
      <c r="B19" s="472">
        <f t="shared" si="0"/>
        <v>4</v>
      </c>
      <c r="C19" s="526"/>
      <c r="D19" s="526"/>
      <c r="E19" s="527"/>
      <c r="F19" s="527"/>
      <c r="G19" s="528"/>
      <c r="H19" s="528"/>
      <c r="I19" s="528"/>
      <c r="J19" s="526"/>
      <c r="K19" s="526"/>
      <c r="L19" s="529"/>
      <c r="M19" s="530"/>
      <c r="N19" s="538"/>
      <c r="O19" s="539" t="str">
        <f t="shared" ref="O19:O30" si="8">IFERROR(VLOOKUP(D19,kwhsavingsrate,2,FALSE),"")</f>
        <v/>
      </c>
      <c r="P19" s="539" t="str">
        <f t="shared" ref="P19:P30" si="9">IFERROR(ROUND($O19*$T19,0),"")</f>
        <v/>
      </c>
      <c r="Q19" s="512"/>
      <c r="R19" s="539" t="str">
        <f t="shared" si="2"/>
        <v/>
      </c>
      <c r="S19" s="524"/>
      <c r="T19" s="525"/>
      <c r="V19" s="279" t="str">
        <f t="shared" si="3"/>
        <v/>
      </c>
      <c r="W19" s="280">
        <f t="shared" si="4"/>
        <v>0</v>
      </c>
      <c r="X19" s="281">
        <f t="shared" si="5"/>
        <v>0</v>
      </c>
      <c r="Z19" s="517" t="str">
        <f t="shared" si="6"/>
        <v/>
      </c>
      <c r="AA19" s="513" t="s">
        <v>50</v>
      </c>
      <c r="AB19" s="264"/>
      <c r="AC19" s="264"/>
      <c r="AK19" s="264"/>
      <c r="AL19" s="264"/>
      <c r="AM19" s="264"/>
      <c r="AN19" s="264"/>
      <c r="AR19" s="431" t="e">
        <f t="shared" si="7"/>
        <v>#VALUE!</v>
      </c>
      <c r="AS19" s="175"/>
      <c r="BB19" s="270"/>
      <c r="BC19" s="270"/>
    </row>
    <row r="20" spans="2:55" ht="17.25" customHeight="1">
      <c r="B20" s="472">
        <f t="shared" si="0"/>
        <v>5</v>
      </c>
      <c r="C20" s="526"/>
      <c r="D20" s="526"/>
      <c r="E20" s="527"/>
      <c r="F20" s="527"/>
      <c r="G20" s="528"/>
      <c r="H20" s="528"/>
      <c r="I20" s="528"/>
      <c r="J20" s="526"/>
      <c r="K20" s="526"/>
      <c r="L20" s="529"/>
      <c r="M20" s="530"/>
      <c r="N20" s="538"/>
      <c r="O20" s="539" t="str">
        <f t="shared" si="8"/>
        <v/>
      </c>
      <c r="P20" s="539" t="str">
        <f t="shared" si="9"/>
        <v/>
      </c>
      <c r="Q20" s="512"/>
      <c r="R20" s="539" t="str">
        <f t="shared" si="2"/>
        <v/>
      </c>
      <c r="S20" s="524"/>
      <c r="T20" s="525"/>
      <c r="V20" s="279" t="str">
        <f>IF($T20="","",$R20/$T20)</f>
        <v/>
      </c>
      <c r="W20" s="280">
        <f t="shared" si="4"/>
        <v>0</v>
      </c>
      <c r="X20" s="281">
        <f t="shared" si="5"/>
        <v>0</v>
      </c>
      <c r="Z20" s="517" t="str">
        <f t="shared" si="6"/>
        <v/>
      </c>
      <c r="AA20" s="513" t="s">
        <v>50</v>
      </c>
      <c r="AR20" s="431" t="e">
        <f t="shared" si="7"/>
        <v>#VALUE!</v>
      </c>
      <c r="AS20" s="175"/>
      <c r="BB20" s="270"/>
      <c r="BC20" s="270"/>
    </row>
    <row r="21" spans="2:55" ht="17.25" customHeight="1">
      <c r="B21" s="472">
        <f t="shared" si="0"/>
        <v>6</v>
      </c>
      <c r="C21" s="526"/>
      <c r="D21" s="526"/>
      <c r="E21" s="527"/>
      <c r="F21" s="527"/>
      <c r="G21" s="528"/>
      <c r="H21" s="528"/>
      <c r="I21" s="528"/>
      <c r="J21" s="526" t="s">
        <v>809</v>
      </c>
      <c r="K21" s="526"/>
      <c r="L21" s="529"/>
      <c r="M21" s="530"/>
      <c r="N21" s="538"/>
      <c r="O21" s="539" t="str">
        <f t="shared" si="8"/>
        <v/>
      </c>
      <c r="P21" s="539" t="str">
        <f t="shared" si="9"/>
        <v/>
      </c>
      <c r="Q21" s="512"/>
      <c r="R21" s="539" t="str">
        <f t="shared" si="2"/>
        <v/>
      </c>
      <c r="S21" s="524"/>
      <c r="T21" s="525"/>
      <c r="V21" s="279" t="str">
        <f t="shared" si="3"/>
        <v/>
      </c>
      <c r="W21" s="280">
        <f t="shared" si="4"/>
        <v>0</v>
      </c>
      <c r="X21" s="281">
        <f t="shared" si="5"/>
        <v>0</v>
      </c>
      <c r="Z21" s="517" t="str">
        <f t="shared" si="6"/>
        <v/>
      </c>
      <c r="AA21" s="513" t="s">
        <v>50</v>
      </c>
      <c r="AR21" s="431" t="e">
        <f t="shared" si="7"/>
        <v>#VALUE!</v>
      </c>
      <c r="AS21" s="175"/>
      <c r="BB21" s="270"/>
      <c r="BC21" s="270"/>
    </row>
    <row r="22" spans="2:55" ht="17.25" customHeight="1">
      <c r="B22" s="472">
        <f t="shared" si="0"/>
        <v>7</v>
      </c>
      <c r="C22" s="526"/>
      <c r="D22" s="526"/>
      <c r="E22" s="527"/>
      <c r="F22" s="527"/>
      <c r="G22" s="528"/>
      <c r="H22" s="528"/>
      <c r="I22" s="528"/>
      <c r="J22" s="526"/>
      <c r="K22" s="526"/>
      <c r="L22" s="529"/>
      <c r="M22" s="530"/>
      <c r="N22" s="538"/>
      <c r="O22" s="539" t="str">
        <f t="shared" si="8"/>
        <v/>
      </c>
      <c r="P22" s="539" t="str">
        <f t="shared" si="9"/>
        <v/>
      </c>
      <c r="Q22" s="512"/>
      <c r="R22" s="539" t="str">
        <f t="shared" si="2"/>
        <v/>
      </c>
      <c r="S22" s="524"/>
      <c r="T22" s="525"/>
      <c r="V22" s="279" t="str">
        <f t="shared" si="3"/>
        <v/>
      </c>
      <c r="W22" s="280">
        <f t="shared" si="4"/>
        <v>0</v>
      </c>
      <c r="X22" s="281">
        <f t="shared" si="5"/>
        <v>0</v>
      </c>
      <c r="Z22" s="517" t="str">
        <f t="shared" si="6"/>
        <v/>
      </c>
      <c r="AA22" s="513" t="s">
        <v>50</v>
      </c>
      <c r="AR22" s="431" t="e">
        <f t="shared" si="7"/>
        <v>#VALUE!</v>
      </c>
      <c r="AS22" s="175"/>
      <c r="BB22" s="270"/>
      <c r="BC22" s="270"/>
    </row>
    <row r="23" spans="2:55" ht="17.25" customHeight="1">
      <c r="B23" s="472">
        <f t="shared" si="0"/>
        <v>8</v>
      </c>
      <c r="C23" s="526"/>
      <c r="D23" s="526"/>
      <c r="E23" s="527"/>
      <c r="F23" s="527"/>
      <c r="G23" s="528"/>
      <c r="H23" s="528"/>
      <c r="I23" s="528"/>
      <c r="J23" s="526"/>
      <c r="K23" s="526"/>
      <c r="L23" s="529"/>
      <c r="M23" s="530"/>
      <c r="N23" s="538"/>
      <c r="O23" s="539" t="str">
        <f t="shared" si="8"/>
        <v/>
      </c>
      <c r="P23" s="539" t="str">
        <f t="shared" si="9"/>
        <v/>
      </c>
      <c r="Q23" s="512"/>
      <c r="R23" s="539" t="str">
        <f t="shared" si="2"/>
        <v/>
      </c>
      <c r="S23" s="524"/>
      <c r="T23" s="525"/>
      <c r="V23" s="279" t="str">
        <f>IF($T23="","",$R23/$T23)</f>
        <v/>
      </c>
      <c r="W23" s="280">
        <f t="shared" si="4"/>
        <v>0</v>
      </c>
      <c r="X23" s="281">
        <f t="shared" si="5"/>
        <v>0</v>
      </c>
      <c r="Z23" s="517" t="str">
        <f t="shared" si="6"/>
        <v/>
      </c>
      <c r="AA23" s="513" t="s">
        <v>50</v>
      </c>
      <c r="AR23" s="431" t="e">
        <f t="shared" si="7"/>
        <v>#VALUE!</v>
      </c>
      <c r="AS23" s="175"/>
      <c r="BB23" s="270"/>
      <c r="BC23" s="270"/>
    </row>
    <row r="24" spans="2:55" ht="17.25" customHeight="1">
      <c r="B24" s="472">
        <f t="shared" si="0"/>
        <v>9</v>
      </c>
      <c r="C24" s="526"/>
      <c r="D24" s="526"/>
      <c r="E24" s="527"/>
      <c r="F24" s="527"/>
      <c r="G24" s="528"/>
      <c r="H24" s="528"/>
      <c r="I24" s="528"/>
      <c r="J24" s="526"/>
      <c r="K24" s="526"/>
      <c r="L24" s="529"/>
      <c r="M24" s="530"/>
      <c r="N24" s="538"/>
      <c r="O24" s="539" t="str">
        <f t="shared" si="8"/>
        <v/>
      </c>
      <c r="P24" s="539" t="str">
        <f t="shared" si="9"/>
        <v/>
      </c>
      <c r="Q24" s="512"/>
      <c r="R24" s="539" t="str">
        <f t="shared" si="2"/>
        <v/>
      </c>
      <c r="S24" s="524"/>
      <c r="T24" s="525"/>
      <c r="V24" s="279" t="str">
        <f>IF($T24="","",$R24/$T24)</f>
        <v/>
      </c>
      <c r="W24" s="280">
        <f t="shared" si="4"/>
        <v>0</v>
      </c>
      <c r="X24" s="281">
        <f t="shared" si="5"/>
        <v>0</v>
      </c>
      <c r="Z24" s="517" t="str">
        <f t="shared" si="6"/>
        <v/>
      </c>
      <c r="AA24" s="513" t="s">
        <v>50</v>
      </c>
      <c r="AR24" s="431" t="e">
        <f t="shared" si="7"/>
        <v>#VALUE!</v>
      </c>
      <c r="AS24" s="175"/>
      <c r="BB24" s="270"/>
      <c r="BC24" s="270"/>
    </row>
    <row r="25" spans="2:55" ht="17.25" customHeight="1">
      <c r="B25" s="319">
        <f t="shared" si="0"/>
        <v>10</v>
      </c>
      <c r="C25" s="526"/>
      <c r="D25" s="526"/>
      <c r="E25" s="527"/>
      <c r="F25" s="527"/>
      <c r="G25" s="528"/>
      <c r="H25" s="528"/>
      <c r="I25" s="528"/>
      <c r="J25" s="526"/>
      <c r="K25" s="526"/>
      <c r="L25" s="529"/>
      <c r="M25" s="530"/>
      <c r="N25" s="538"/>
      <c r="O25" s="539" t="str">
        <f t="shared" si="8"/>
        <v/>
      </c>
      <c r="P25" s="539" t="str">
        <f t="shared" si="9"/>
        <v/>
      </c>
      <c r="Q25" s="512"/>
      <c r="R25" s="539" t="str">
        <f t="shared" si="2"/>
        <v/>
      </c>
      <c r="S25" s="524"/>
      <c r="T25" s="525"/>
      <c r="V25" s="279" t="str">
        <f t="shared" si="3"/>
        <v/>
      </c>
      <c r="W25" s="280">
        <f t="shared" si="4"/>
        <v>0</v>
      </c>
      <c r="X25" s="281">
        <f t="shared" si="5"/>
        <v>0</v>
      </c>
      <c r="Z25" s="517" t="str">
        <f t="shared" si="6"/>
        <v/>
      </c>
      <c r="AA25" s="513" t="s">
        <v>50</v>
      </c>
      <c r="AR25" s="431" t="e">
        <f t="shared" si="7"/>
        <v>#VALUE!</v>
      </c>
      <c r="AS25" s="175"/>
      <c r="BB25" s="270"/>
      <c r="BC25" s="270"/>
    </row>
    <row r="26" spans="2:55" ht="17.25" customHeight="1">
      <c r="B26" s="319">
        <f t="shared" si="0"/>
        <v>11</v>
      </c>
      <c r="C26" s="526"/>
      <c r="D26" s="526"/>
      <c r="E26" s="527"/>
      <c r="F26" s="527"/>
      <c r="G26" s="528"/>
      <c r="H26" s="528"/>
      <c r="I26" s="528"/>
      <c r="J26" s="526"/>
      <c r="K26" s="526"/>
      <c r="L26" s="529"/>
      <c r="M26" s="530"/>
      <c r="N26" s="538"/>
      <c r="O26" s="539" t="str">
        <f t="shared" si="8"/>
        <v/>
      </c>
      <c r="P26" s="539" t="str">
        <f t="shared" si="9"/>
        <v/>
      </c>
      <c r="Q26" s="512"/>
      <c r="R26" s="539" t="str">
        <f t="shared" si="2"/>
        <v/>
      </c>
      <c r="S26" s="524"/>
      <c r="T26" s="525"/>
      <c r="V26" s="279" t="str">
        <f t="shared" si="3"/>
        <v/>
      </c>
      <c r="W26" s="280">
        <f t="shared" si="4"/>
        <v>0</v>
      </c>
      <c r="X26" s="281">
        <f t="shared" si="5"/>
        <v>0</v>
      </c>
      <c r="Z26" s="517" t="str">
        <f t="shared" si="6"/>
        <v/>
      </c>
      <c r="AA26" s="513" t="s">
        <v>50</v>
      </c>
      <c r="AR26" s="431" t="e">
        <f t="shared" si="7"/>
        <v>#VALUE!</v>
      </c>
      <c r="AS26" s="175"/>
      <c r="BB26" s="270"/>
      <c r="BC26" s="270"/>
    </row>
    <row r="27" spans="2:55" ht="17.25" customHeight="1">
      <c r="B27" s="319">
        <f t="shared" si="0"/>
        <v>12</v>
      </c>
      <c r="C27" s="526"/>
      <c r="D27" s="526"/>
      <c r="E27" s="527"/>
      <c r="F27" s="527"/>
      <c r="G27" s="528"/>
      <c r="H27" s="528"/>
      <c r="I27" s="528"/>
      <c r="J27" s="526"/>
      <c r="K27" s="526"/>
      <c r="L27" s="529"/>
      <c r="M27" s="530"/>
      <c r="N27" s="538"/>
      <c r="O27" s="539" t="str">
        <f t="shared" si="8"/>
        <v/>
      </c>
      <c r="P27" s="539" t="str">
        <f t="shared" si="9"/>
        <v/>
      </c>
      <c r="Q27" s="512"/>
      <c r="R27" s="539" t="str">
        <f t="shared" si="2"/>
        <v/>
      </c>
      <c r="S27" s="524"/>
      <c r="T27" s="525"/>
      <c r="V27" s="279" t="str">
        <f t="shared" si="3"/>
        <v/>
      </c>
      <c r="W27" s="280">
        <f t="shared" si="4"/>
        <v>0</v>
      </c>
      <c r="X27" s="281">
        <f t="shared" si="5"/>
        <v>0</v>
      </c>
      <c r="Z27" s="517" t="str">
        <f t="shared" si="6"/>
        <v/>
      </c>
      <c r="AA27" s="513" t="s">
        <v>50</v>
      </c>
      <c r="AR27" s="431" t="e">
        <f t="shared" si="7"/>
        <v>#VALUE!</v>
      </c>
      <c r="AS27" s="175"/>
      <c r="BB27" s="270"/>
      <c r="BC27" s="270"/>
    </row>
    <row r="28" spans="2:55" ht="17.25" customHeight="1">
      <c r="B28" s="319">
        <f t="shared" si="0"/>
        <v>13</v>
      </c>
      <c r="C28" s="526"/>
      <c r="D28" s="526"/>
      <c r="E28" s="527"/>
      <c r="F28" s="527"/>
      <c r="G28" s="528"/>
      <c r="H28" s="528"/>
      <c r="I28" s="528"/>
      <c r="J28" s="526"/>
      <c r="K28" s="526"/>
      <c r="L28" s="529"/>
      <c r="M28" s="530"/>
      <c r="N28" s="538"/>
      <c r="O28" s="539" t="str">
        <f t="shared" si="8"/>
        <v/>
      </c>
      <c r="P28" s="539" t="str">
        <f t="shared" si="9"/>
        <v/>
      </c>
      <c r="Q28" s="512"/>
      <c r="R28" s="539" t="str">
        <f t="shared" si="2"/>
        <v/>
      </c>
      <c r="S28" s="524"/>
      <c r="T28" s="525"/>
      <c r="V28" s="279" t="str">
        <f>IF($T28="","",$R28/$T28)</f>
        <v/>
      </c>
      <c r="W28" s="280">
        <f t="shared" si="4"/>
        <v>0</v>
      </c>
      <c r="X28" s="281">
        <f t="shared" si="5"/>
        <v>0</v>
      </c>
      <c r="Z28" s="517" t="str">
        <f t="shared" si="6"/>
        <v/>
      </c>
      <c r="AA28" s="513" t="s">
        <v>50</v>
      </c>
      <c r="AR28" s="431" t="e">
        <f t="shared" si="7"/>
        <v>#VALUE!</v>
      </c>
      <c r="AS28" s="175"/>
      <c r="BB28" s="270"/>
      <c r="BC28" s="270"/>
    </row>
    <row r="29" spans="2:55" ht="17.25" customHeight="1">
      <c r="B29" s="319">
        <f t="shared" si="0"/>
        <v>14</v>
      </c>
      <c r="C29" s="526"/>
      <c r="D29" s="526"/>
      <c r="E29" s="527"/>
      <c r="F29" s="527"/>
      <c r="G29" s="528"/>
      <c r="H29" s="528"/>
      <c r="I29" s="528"/>
      <c r="J29" s="526"/>
      <c r="K29" s="526"/>
      <c r="L29" s="529"/>
      <c r="M29" s="530"/>
      <c r="N29" s="538"/>
      <c r="O29" s="539" t="str">
        <f t="shared" si="8"/>
        <v/>
      </c>
      <c r="P29" s="539" t="str">
        <f t="shared" si="9"/>
        <v/>
      </c>
      <c r="Q29" s="512"/>
      <c r="R29" s="539" t="str">
        <f t="shared" si="2"/>
        <v/>
      </c>
      <c r="S29" s="524"/>
      <c r="T29" s="525"/>
      <c r="V29" s="279" t="str">
        <f t="shared" si="3"/>
        <v/>
      </c>
      <c r="W29" s="280">
        <f t="shared" si="4"/>
        <v>0</v>
      </c>
      <c r="X29" s="281">
        <f t="shared" si="5"/>
        <v>0</v>
      </c>
      <c r="Z29" s="517" t="str">
        <f t="shared" si="6"/>
        <v/>
      </c>
      <c r="AA29" s="513" t="s">
        <v>50</v>
      </c>
      <c r="AC29" s="518"/>
      <c r="AD29" s="518"/>
      <c r="AE29" s="518"/>
      <c r="AF29" s="518"/>
      <c r="AG29" s="518"/>
      <c r="AH29" s="518"/>
      <c r="AI29" s="518"/>
      <c r="AJ29" s="518"/>
      <c r="AK29" s="518"/>
      <c r="AR29" s="431" t="e">
        <f t="shared" si="7"/>
        <v>#VALUE!</v>
      </c>
      <c r="AS29" s="175"/>
      <c r="BB29" s="270"/>
      <c r="BC29" s="270"/>
    </row>
    <row r="30" spans="2:55" ht="17.25" customHeight="1">
      <c r="B30" s="319">
        <f t="shared" si="0"/>
        <v>15</v>
      </c>
      <c r="C30" s="526"/>
      <c r="D30" s="526"/>
      <c r="E30" s="527"/>
      <c r="F30" s="527"/>
      <c r="G30" s="528"/>
      <c r="H30" s="528"/>
      <c r="I30" s="528"/>
      <c r="J30" s="526"/>
      <c r="K30" s="526"/>
      <c r="L30" s="529"/>
      <c r="M30" s="530"/>
      <c r="N30" s="538"/>
      <c r="O30" s="539" t="str">
        <f t="shared" si="8"/>
        <v/>
      </c>
      <c r="P30" s="539" t="str">
        <f t="shared" si="9"/>
        <v/>
      </c>
      <c r="Q30" s="512"/>
      <c r="R30" s="539" t="str">
        <f t="shared" si="2"/>
        <v/>
      </c>
      <c r="S30" s="524"/>
      <c r="T30" s="536"/>
      <c r="V30" s="279" t="str">
        <f t="shared" si="3"/>
        <v/>
      </c>
      <c r="W30" s="280">
        <f t="shared" si="4"/>
        <v>0</v>
      </c>
      <c r="X30" s="281">
        <f t="shared" si="5"/>
        <v>0</v>
      </c>
      <c r="Z30" s="517" t="str">
        <f t="shared" si="6"/>
        <v/>
      </c>
      <c r="AA30" s="513" t="s">
        <v>50</v>
      </c>
      <c r="AR30" s="431" t="e">
        <f t="shared" si="7"/>
        <v>#VALUE!</v>
      </c>
      <c r="AS30" s="175"/>
      <c r="BB30" s="270"/>
      <c r="BC30" s="270"/>
    </row>
    <row r="31" spans="2:55" ht="16.5">
      <c r="B31" s="289" t="s">
        <v>207</v>
      </c>
      <c r="C31" s="251"/>
      <c r="D31" s="252"/>
      <c r="E31" s="386">
        <f>SUM(E16:E30)</f>
        <v>3</v>
      </c>
      <c r="F31" s="386"/>
      <c r="G31" s="386"/>
      <c r="H31" s="386"/>
      <c r="I31" s="386"/>
      <c r="J31" s="387"/>
      <c r="K31" s="388" t="s">
        <v>30</v>
      </c>
      <c r="L31" s="456">
        <f>SUM(L16:L30)</f>
        <v>510000</v>
      </c>
      <c r="M31" s="457"/>
      <c r="N31" s="456" t="s">
        <v>30</v>
      </c>
      <c r="O31" s="456"/>
      <c r="P31" s="456">
        <f>SUMIF($P16:$P30,"&gt;0.01")</f>
        <v>12000</v>
      </c>
      <c r="Q31" s="456">
        <f>SUM(Q16:Q30)</f>
        <v>0</v>
      </c>
      <c r="R31" s="535">
        <f>SUMIF($R16:$R30,"&gt;.01")</f>
        <v>0</v>
      </c>
      <c r="S31" s="445">
        <f>SUM(S16:S30)</f>
        <v>0</v>
      </c>
      <c r="T31" s="537" t="e">
        <f>SUM($T16:$T30)</f>
        <v>#DIV/0!</v>
      </c>
      <c r="V31" s="282"/>
      <c r="W31" s="283" t="s">
        <v>19</v>
      </c>
      <c r="X31" s="284" t="e">
        <f>SUM(X16:X30)</f>
        <v>#DIV/0!</v>
      </c>
      <c r="Z31" s="513" t="s">
        <v>50</v>
      </c>
      <c r="AA31" s="513" t="s">
        <v>50</v>
      </c>
      <c r="AR31" s="431" t="e">
        <f t="shared" si="7"/>
        <v>#DIV/0!</v>
      </c>
      <c r="AS31" s="175"/>
    </row>
    <row r="32" spans="2:55" ht="16.5">
      <c r="B32" s="495"/>
      <c r="C32" s="496"/>
      <c r="D32" s="497"/>
      <c r="E32" s="498"/>
      <c r="F32" s="498"/>
      <c r="G32" s="498"/>
      <c r="H32" s="498"/>
      <c r="I32" s="498"/>
      <c r="J32" s="499"/>
      <c r="K32" s="500"/>
      <c r="L32" s="501"/>
      <c r="M32" s="502"/>
      <c r="N32" s="501"/>
      <c r="O32" s="501"/>
      <c r="P32" s="501"/>
      <c r="Q32" s="501"/>
      <c r="R32" s="501"/>
      <c r="S32" s="503"/>
      <c r="T32" s="507" t="str">
        <f>'Change Log, Version ID'!F6</f>
        <v>For proposals submitted after August 1, 2019.  20190801a</v>
      </c>
      <c r="V32" s="504"/>
      <c r="W32" s="505"/>
      <c r="X32" s="506"/>
      <c r="Z32" s="513" t="s">
        <v>50</v>
      </c>
      <c r="AA32" s="513" t="s">
        <v>50</v>
      </c>
      <c r="AR32" s="431"/>
      <c r="AS32" s="175"/>
    </row>
    <row r="33" spans="1:44" s="175" customFormat="1" ht="19.899999999999999" customHeight="1">
      <c r="B33" s="361"/>
      <c r="C33" s="361"/>
      <c r="D33" s="362"/>
      <c r="E33" s="363"/>
      <c r="F33" s="363"/>
      <c r="G33" s="363"/>
      <c r="H33" s="363"/>
      <c r="I33" s="363"/>
      <c r="J33" s="364"/>
      <c r="K33" s="365"/>
      <c r="L33" s="366"/>
      <c r="M33" s="367"/>
      <c r="N33" s="368"/>
      <c r="O33" s="369"/>
      <c r="P33" s="369"/>
      <c r="Q33" s="369"/>
      <c r="R33" s="370"/>
      <c r="S33" s="370"/>
      <c r="T33" s="363"/>
      <c r="Z33" s="513" t="s">
        <v>50</v>
      </c>
      <c r="AA33" s="513" t="s">
        <v>50</v>
      </c>
      <c r="AR33" s="432" t="e">
        <f t="shared" ref="AR33" si="10">+R33/(O33+Q33)</f>
        <v>#DIV/0!</v>
      </c>
    </row>
    <row r="34" spans="1:44" s="175" customFormat="1" ht="15" customHeight="1">
      <c r="Z34" s="513" t="s">
        <v>50</v>
      </c>
      <c r="AA34" s="513" t="s">
        <v>50</v>
      </c>
      <c r="AH34" s="175" t="s">
        <v>349</v>
      </c>
      <c r="AI34" s="175" t="s">
        <v>350</v>
      </c>
    </row>
    <row r="35" spans="1:44" s="175" customFormat="1" ht="21" hidden="1" customHeight="1">
      <c r="Z35" s="513" t="s">
        <v>50</v>
      </c>
      <c r="AA35" s="513" t="s">
        <v>50</v>
      </c>
      <c r="AC35" s="519"/>
      <c r="AD35" s="520"/>
      <c r="AE35" s="520"/>
      <c r="AF35" s="520"/>
      <c r="AG35" s="520"/>
      <c r="AH35" s="520" t="s">
        <v>351</v>
      </c>
      <c r="AI35" s="521" t="s">
        <v>352</v>
      </c>
      <c r="AJ35" s="518"/>
    </row>
    <row r="36" spans="1:44" s="175" customFormat="1" ht="15" hidden="1" customHeight="1">
      <c r="A36" s="190"/>
      <c r="C36" s="271" t="s">
        <v>24</v>
      </c>
      <c r="Z36" s="513" t="s">
        <v>50</v>
      </c>
      <c r="AA36" s="513" t="s">
        <v>50</v>
      </c>
      <c r="AC36" s="513"/>
      <c r="AD36" s="513"/>
      <c r="AE36" s="513"/>
      <c r="AF36" s="513"/>
      <c r="AG36" s="513"/>
      <c r="AH36" s="513">
        <v>1</v>
      </c>
      <c r="AI36" s="513">
        <v>1</v>
      </c>
    </row>
    <row r="37" spans="1:44" s="175" customFormat="1" ht="15" hidden="1" customHeight="1">
      <c r="A37" s="190"/>
      <c r="B37" s="264" t="s">
        <v>30</v>
      </c>
      <c r="Z37" s="513" t="s">
        <v>50</v>
      </c>
      <c r="AA37" s="513" t="s">
        <v>50</v>
      </c>
      <c r="AC37" s="513"/>
      <c r="AD37" s="513"/>
      <c r="AE37" s="513"/>
      <c r="AF37" s="513"/>
      <c r="AG37" s="513"/>
      <c r="AH37" s="513">
        <v>2</v>
      </c>
      <c r="AI37" s="513">
        <v>0.9854368932038835</v>
      </c>
    </row>
    <row r="38" spans="1:44" s="175" customFormat="1" ht="15" hidden="1" customHeight="1">
      <c r="A38" s="190"/>
      <c r="B38" s="416"/>
      <c r="C38" s="416"/>
      <c r="D38" s="416"/>
      <c r="E38" s="416"/>
      <c r="F38" s="416"/>
      <c r="G38" s="416"/>
      <c r="H38" s="416"/>
      <c r="I38" s="416"/>
      <c r="J38" s="416"/>
      <c r="K38" s="416"/>
      <c r="L38" s="416"/>
      <c r="M38" s="416"/>
      <c r="N38" s="416"/>
      <c r="O38" s="416"/>
      <c r="P38" s="416"/>
      <c r="Q38" s="416"/>
      <c r="R38" s="416"/>
      <c r="S38" s="416"/>
      <c r="T38" s="416"/>
      <c r="Z38" s="513" t="s">
        <v>50</v>
      </c>
      <c r="AA38" s="513" t="s">
        <v>50</v>
      </c>
      <c r="AC38" s="513"/>
      <c r="AD38" s="513"/>
      <c r="AE38" s="513"/>
      <c r="AF38" s="513"/>
      <c r="AG38" s="513"/>
      <c r="AH38" s="513">
        <v>3</v>
      </c>
      <c r="AI38" s="513">
        <v>0.97115656518050708</v>
      </c>
    </row>
    <row r="39" spans="1:44" s="175" customFormat="1" ht="15" hidden="1" customHeight="1">
      <c r="A39" s="190"/>
      <c r="B39" s="417" t="s">
        <v>266</v>
      </c>
      <c r="C39" s="142"/>
      <c r="D39" s="142"/>
      <c r="E39" s="142"/>
      <c r="F39" s="142" t="s">
        <v>281</v>
      </c>
      <c r="G39" s="142"/>
      <c r="H39" s="142"/>
      <c r="I39" s="142"/>
      <c r="J39" s="142"/>
      <c r="K39" s="142"/>
      <c r="L39" s="142"/>
      <c r="M39" s="142"/>
      <c r="N39" s="142"/>
      <c r="O39" s="142"/>
      <c r="P39" s="142"/>
      <c r="Q39" s="142"/>
      <c r="R39" s="142"/>
      <c r="S39" s="142"/>
      <c r="T39" s="142"/>
      <c r="Z39" s="513" t="s">
        <v>50</v>
      </c>
      <c r="AA39" s="513" t="s">
        <v>50</v>
      </c>
      <c r="AC39" s="513"/>
      <c r="AD39" s="513"/>
      <c r="AE39" s="513"/>
      <c r="AF39" s="513"/>
      <c r="AG39" s="513"/>
      <c r="AH39" s="513">
        <v>4</v>
      </c>
      <c r="AI39" s="513">
        <v>0.9571528387236703</v>
      </c>
    </row>
    <row r="40" spans="1:44" s="175" customFormat="1" ht="15" hidden="1" customHeight="1">
      <c r="A40" s="190"/>
      <c r="B40" s="414" t="s">
        <v>284</v>
      </c>
      <c r="C40" s="142"/>
      <c r="D40" s="142"/>
      <c r="E40" s="142"/>
      <c r="F40" s="142"/>
      <c r="G40" s="142"/>
      <c r="H40" s="142"/>
      <c r="I40" s="142"/>
      <c r="J40" s="142"/>
      <c r="K40" s="142"/>
      <c r="L40" s="142"/>
      <c r="M40" s="142"/>
      <c r="N40" s="142"/>
      <c r="O40" s="142"/>
      <c r="P40" s="142"/>
      <c r="Q40" s="142"/>
      <c r="R40" s="142"/>
      <c r="S40" s="142"/>
      <c r="T40" s="142"/>
      <c r="Z40" s="513" t="s">
        <v>50</v>
      </c>
      <c r="AA40" s="513" t="s">
        <v>50</v>
      </c>
      <c r="AC40" s="513"/>
      <c r="AD40" s="513"/>
      <c r="AE40" s="513"/>
      <c r="AF40" s="513"/>
      <c r="AG40" s="513"/>
      <c r="AH40" s="513">
        <v>5</v>
      </c>
      <c r="AI40" s="513">
        <v>0.94341968056207404</v>
      </c>
    </row>
    <row r="41" spans="1:44" s="175" customFormat="1" ht="15" hidden="1" customHeight="1">
      <c r="A41" s="190"/>
      <c r="B41" s="142"/>
      <c r="C41" s="142"/>
      <c r="D41" s="142"/>
      <c r="E41" s="142"/>
      <c r="F41" s="400" t="s">
        <v>292</v>
      </c>
      <c r="G41" s="400"/>
      <c r="H41" s="400"/>
      <c r="I41" s="400"/>
      <c r="J41" s="142"/>
      <c r="K41" s="142"/>
      <c r="L41" s="409">
        <f>+total_uncapped_funding_proj_sum+Q31</f>
        <v>12000</v>
      </c>
      <c r="M41" s="142"/>
      <c r="N41" s="407" t="s">
        <v>293</v>
      </c>
      <c r="O41" s="142"/>
      <c r="P41" s="142"/>
      <c r="Q41" s="142"/>
      <c r="R41" s="142"/>
      <c r="S41" s="142"/>
      <c r="T41" s="142"/>
      <c r="Z41" s="513" t="s">
        <v>50</v>
      </c>
      <c r="AA41" s="513" t="s">
        <v>50</v>
      </c>
      <c r="AC41" s="513"/>
      <c r="AD41" s="513"/>
      <c r="AE41" s="513"/>
      <c r="AF41" s="513"/>
      <c r="AG41" s="513"/>
      <c r="AH41" s="513">
        <v>6</v>
      </c>
      <c r="AI41" s="513">
        <v>0.92995119786575575</v>
      </c>
    </row>
    <row r="42" spans="1:44" s="175" customFormat="1" ht="15" hidden="1" customHeight="1">
      <c r="A42" s="190"/>
      <c r="B42" s="142"/>
      <c r="C42" s="142"/>
      <c r="D42" s="142"/>
      <c r="E42" s="142"/>
      <c r="F42" s="142"/>
      <c r="G42" s="142"/>
      <c r="H42" s="142"/>
      <c r="I42" s="142"/>
      <c r="J42" s="142"/>
      <c r="K42" s="142"/>
      <c r="L42" s="142"/>
      <c r="M42" s="142"/>
      <c r="N42" s="142"/>
      <c r="O42" s="142"/>
      <c r="P42" s="142"/>
      <c r="Q42" s="142"/>
      <c r="R42" s="142"/>
      <c r="S42" s="142"/>
      <c r="T42" s="142"/>
      <c r="Z42" s="175" t="s">
        <v>50</v>
      </c>
      <c r="AA42" s="175" t="s">
        <v>50</v>
      </c>
      <c r="AC42" s="513"/>
      <c r="AD42" s="513"/>
      <c r="AE42" s="513"/>
      <c r="AF42" s="513"/>
      <c r="AG42" s="513"/>
      <c r="AH42" s="513">
        <v>7</v>
      </c>
      <c r="AI42" s="513">
        <v>0.91674163483974136</v>
      </c>
    </row>
    <row r="43" spans="1:44" s="175" customFormat="1" ht="15" hidden="1" customHeight="1">
      <c r="A43" s="190"/>
      <c r="B43" s="142"/>
      <c r="C43" s="418" t="s">
        <v>299</v>
      </c>
      <c r="D43" s="142"/>
      <c r="E43" s="142"/>
      <c r="F43" s="400" t="s">
        <v>274</v>
      </c>
      <c r="G43" s="400"/>
      <c r="H43" s="400"/>
      <c r="I43" s="400"/>
      <c r="J43" s="142"/>
      <c r="K43" s="142"/>
      <c r="L43" s="142"/>
      <c r="M43" s="142"/>
      <c r="N43" s="142"/>
      <c r="O43" s="142"/>
      <c r="P43" s="142"/>
      <c r="Q43" s="142"/>
      <c r="R43" s="142"/>
      <c r="S43" s="142"/>
      <c r="T43" s="142"/>
      <c r="AC43" s="513"/>
      <c r="AD43" s="513"/>
      <c r="AE43" s="513"/>
      <c r="AF43" s="513"/>
      <c r="AG43" s="513"/>
      <c r="AH43" s="513">
        <v>8</v>
      </c>
      <c r="AI43" s="513">
        <v>0.90378536940269283</v>
      </c>
    </row>
    <row r="44" spans="1:44" s="175" customFormat="1" ht="15" hidden="1" customHeight="1">
      <c r="A44" s="190"/>
      <c r="B44" s="142"/>
      <c r="C44" s="418"/>
      <c r="D44" s="142"/>
      <c r="E44" s="142"/>
      <c r="F44" s="401" t="s">
        <v>16</v>
      </c>
      <c r="G44" s="401"/>
      <c r="H44" s="401"/>
      <c r="I44" s="401"/>
      <c r="J44" s="142" t="s">
        <v>267</v>
      </c>
      <c r="K44" s="142"/>
      <c r="L44" s="402">
        <f>+total_cost_on_proj_sum</f>
        <v>510000</v>
      </c>
      <c r="M44" s="142"/>
      <c r="N44" s="407" t="s">
        <v>268</v>
      </c>
      <c r="O44" s="142"/>
      <c r="P44" s="142"/>
      <c r="Q44" s="142"/>
      <c r="R44" s="142"/>
      <c r="S44" s="142"/>
      <c r="T44" s="142"/>
      <c r="AC44" s="513"/>
      <c r="AD44" s="513"/>
      <c r="AE44" s="513"/>
      <c r="AF44" s="513"/>
      <c r="AG44" s="513"/>
      <c r="AH44" s="513">
        <v>9</v>
      </c>
      <c r="AI44" s="513">
        <v>0.8910769099483864</v>
      </c>
    </row>
    <row r="45" spans="1:44" s="175" customFormat="1" ht="15" hidden="1" customHeight="1">
      <c r="A45" s="190"/>
      <c r="B45" s="142"/>
      <c r="C45" s="419">
        <f>+T7</f>
        <v>0</v>
      </c>
      <c r="D45" s="142"/>
      <c r="E45" s="142"/>
      <c r="F45" s="403" t="s">
        <v>47</v>
      </c>
      <c r="G45" s="403"/>
      <c r="H45" s="403"/>
      <c r="I45" s="403"/>
      <c r="J45" s="403" t="s">
        <v>269</v>
      </c>
      <c r="K45" s="403"/>
      <c r="L45" s="426">
        <v>0.7</v>
      </c>
      <c r="M45" s="142"/>
      <c r="N45" s="142" t="s">
        <v>279</v>
      </c>
      <c r="O45" s="142"/>
      <c r="P45" s="142"/>
      <c r="Q45" s="142"/>
      <c r="R45" s="142"/>
      <c r="S45" s="142"/>
      <c r="T45" s="142"/>
      <c r="AC45" s="513"/>
      <c r="AD45" s="513"/>
      <c r="AE45" s="513"/>
      <c r="AF45" s="513"/>
      <c r="AG45" s="513"/>
      <c r="AH45" s="513">
        <v>10</v>
      </c>
      <c r="AI45" s="513">
        <v>0.87861089218791055</v>
      </c>
    </row>
    <row r="46" spans="1:44" s="175" customFormat="1" ht="15" hidden="1" customHeight="1">
      <c r="A46" s="190"/>
      <c r="B46" s="142"/>
      <c r="C46" s="418"/>
      <c r="D46" s="142"/>
      <c r="E46" s="142"/>
      <c r="F46" s="401" t="s">
        <v>17</v>
      </c>
      <c r="G46" s="401"/>
      <c r="H46" s="401"/>
      <c r="I46" s="401"/>
      <c r="J46" s="142" t="s">
        <v>276</v>
      </c>
      <c r="K46" s="142"/>
      <c r="L46" s="409">
        <f>+L45*L44</f>
        <v>357000</v>
      </c>
      <c r="M46" s="142"/>
      <c r="N46" s="142" t="s">
        <v>206</v>
      </c>
      <c r="O46" s="142"/>
      <c r="P46" s="142"/>
      <c r="Q46" s="142"/>
      <c r="R46" s="142"/>
      <c r="S46" s="142"/>
      <c r="T46" s="142"/>
      <c r="AC46" s="513"/>
      <c r="AD46" s="513"/>
      <c r="AE46" s="513"/>
      <c r="AF46" s="513"/>
      <c r="AG46" s="513"/>
      <c r="AH46" s="513">
        <v>11</v>
      </c>
      <c r="AI46" s="513">
        <v>0.86638207607052997</v>
      </c>
    </row>
    <row r="47" spans="1:44" s="175" customFormat="1" ht="15" hidden="1" customHeight="1">
      <c r="A47" s="190"/>
      <c r="B47" s="142"/>
      <c r="C47" s="420">
        <f>+L44-L46</f>
        <v>153000</v>
      </c>
      <c r="D47" s="142"/>
      <c r="E47" s="142"/>
      <c r="F47" s="142"/>
      <c r="G47" s="142"/>
      <c r="H47" s="142"/>
      <c r="I47" s="142"/>
      <c r="J47" s="142"/>
      <c r="K47" s="142"/>
      <c r="L47" s="142"/>
      <c r="M47" s="142"/>
      <c r="N47" s="142"/>
      <c r="O47" s="142"/>
      <c r="P47" s="142"/>
      <c r="Q47" s="142"/>
      <c r="R47" s="142"/>
      <c r="S47" s="142"/>
      <c r="T47" s="142"/>
      <c r="AC47" s="513"/>
      <c r="AD47" s="513"/>
      <c r="AE47" s="513"/>
      <c r="AF47" s="513"/>
      <c r="AG47" s="513"/>
      <c r="AH47" s="513">
        <v>12</v>
      </c>
      <c r="AI47" s="513">
        <v>0.85438534278121603</v>
      </c>
    </row>
    <row r="48" spans="1:44" s="175" customFormat="1" ht="15" hidden="1" customHeight="1">
      <c r="A48" s="190"/>
      <c r="B48" s="142"/>
      <c r="C48" s="418"/>
      <c r="D48" s="142"/>
      <c r="E48" s="142"/>
      <c r="F48" s="400" t="s">
        <v>275</v>
      </c>
      <c r="G48" s="400"/>
      <c r="H48" s="400"/>
      <c r="I48" s="400"/>
      <c r="J48" s="142"/>
      <c r="K48" s="142"/>
      <c r="L48" s="142"/>
      <c r="M48" s="142"/>
      <c r="N48" s="142"/>
      <c r="O48" s="142"/>
      <c r="P48" s="142"/>
      <c r="Q48" s="142"/>
      <c r="R48" s="142"/>
      <c r="S48" s="142"/>
      <c r="T48" s="142"/>
      <c r="AC48" s="513"/>
      <c r="AD48" s="513"/>
      <c r="AE48" s="513"/>
      <c r="AF48" s="513"/>
      <c r="AG48" s="513"/>
      <c r="AH48" s="513">
        <v>13</v>
      </c>
      <c r="AI48" s="513">
        <v>0.84261569181288976</v>
      </c>
    </row>
    <row r="49" spans="1:35" s="175" customFormat="1" ht="15" hidden="1" customHeight="1">
      <c r="A49" s="190"/>
      <c r="B49" s="142"/>
      <c r="C49" s="418"/>
      <c r="D49" s="142"/>
      <c r="E49" s="142"/>
      <c r="F49" s="142" t="s">
        <v>282</v>
      </c>
      <c r="G49" s="142"/>
      <c r="H49" s="142"/>
      <c r="I49" s="142"/>
      <c r="J49" s="142" t="s">
        <v>270</v>
      </c>
      <c r="K49" s="142"/>
      <c r="L49" s="404">
        <f>+total_cost_on_proj_sum</f>
        <v>510000</v>
      </c>
      <c r="M49" s="142"/>
      <c r="N49" s="407" t="s">
        <v>268</v>
      </c>
      <c r="O49" s="142"/>
      <c r="P49" s="142"/>
      <c r="Q49" s="142"/>
      <c r="R49" s="142"/>
      <c r="S49" s="142"/>
      <c r="T49" s="142"/>
      <c r="AC49" s="513"/>
      <c r="AD49" s="513"/>
      <c r="AE49" s="513"/>
      <c r="AF49" s="513"/>
      <c r="AG49" s="513"/>
      <c r="AH49" s="513">
        <v>14</v>
      </c>
      <c r="AI49" s="513">
        <v>0.83106823811148167</v>
      </c>
    </row>
    <row r="50" spans="1:35" s="175" customFormat="1" ht="15" hidden="1" customHeight="1">
      <c r="A50" s="190"/>
      <c r="B50" s="142"/>
      <c r="C50" s="418"/>
      <c r="D50" s="142"/>
      <c r="E50" s="142"/>
      <c r="F50" s="142" t="s">
        <v>282</v>
      </c>
      <c r="G50" s="142"/>
      <c r="H50" s="142"/>
      <c r="I50" s="142"/>
      <c r="J50" s="142" t="s">
        <v>271</v>
      </c>
      <c r="K50" s="142"/>
      <c r="L50" s="405" t="e">
        <f>+savings_from_proj_sum_form</f>
        <v>#DIV/0!</v>
      </c>
      <c r="M50" s="142"/>
      <c r="N50" s="407" t="s">
        <v>268</v>
      </c>
      <c r="O50" s="142"/>
      <c r="P50" s="142"/>
      <c r="Q50" s="142"/>
      <c r="R50" s="142"/>
      <c r="S50" s="142"/>
      <c r="T50" s="142"/>
      <c r="AC50" s="513"/>
      <c r="AD50" s="513"/>
      <c r="AE50" s="513"/>
      <c r="AF50" s="513"/>
      <c r="AG50" s="513"/>
      <c r="AH50" s="513">
        <v>15</v>
      </c>
      <c r="AI50" s="513">
        <v>0.81973820929195751</v>
      </c>
    </row>
    <row r="51" spans="1:35" s="175" customFormat="1" ht="15" hidden="1" customHeight="1">
      <c r="A51" s="190"/>
      <c r="B51" s="142"/>
      <c r="C51" s="418"/>
      <c r="D51" s="142"/>
      <c r="E51" s="142"/>
      <c r="F51" s="142" t="s">
        <v>282</v>
      </c>
      <c r="G51" s="142"/>
      <c r="H51" s="142"/>
      <c r="I51" s="142"/>
      <c r="J51" s="142" t="s">
        <v>289</v>
      </c>
      <c r="K51" s="142"/>
      <c r="L51" s="402">
        <f>+cost_per_kwh</f>
        <v>0.08</v>
      </c>
      <c r="M51" s="142"/>
      <c r="N51" s="142" t="s">
        <v>290</v>
      </c>
      <c r="O51" s="142"/>
      <c r="P51" s="142"/>
      <c r="Q51" s="142"/>
      <c r="R51" s="142"/>
      <c r="S51" s="142"/>
      <c r="T51" s="142"/>
      <c r="AH51" s="513">
        <v>16</v>
      </c>
      <c r="AI51" s="513">
        <v>0.80862094292350506</v>
      </c>
    </row>
    <row r="52" spans="1:35" s="175" customFormat="1" ht="15" hidden="1" customHeight="1">
      <c r="A52" s="190"/>
      <c r="B52" s="142"/>
      <c r="C52" s="418"/>
      <c r="D52" s="142"/>
      <c r="E52" s="142"/>
      <c r="F52" s="142" t="s">
        <v>291</v>
      </c>
      <c r="G52" s="142"/>
      <c r="H52" s="142"/>
      <c r="I52" s="142"/>
      <c r="J52" s="142" t="s">
        <v>272</v>
      </c>
      <c r="K52" s="142"/>
      <c r="L52" s="425" t="e">
        <f>+L50*L51</f>
        <v>#DIV/0!</v>
      </c>
      <c r="M52" s="142"/>
      <c r="N52" s="142" t="s">
        <v>285</v>
      </c>
      <c r="O52" s="142"/>
      <c r="P52" s="142"/>
      <c r="Q52" s="142"/>
      <c r="R52" s="142"/>
      <c r="S52" s="142"/>
      <c r="T52" s="142"/>
      <c r="AH52" s="513">
        <v>17</v>
      </c>
      <c r="AI52" s="513">
        <v>0.7977118838821291</v>
      </c>
    </row>
    <row r="53" spans="1:35" s="175" customFormat="1" ht="15" hidden="1" customHeight="1">
      <c r="A53" s="190"/>
      <c r="B53" s="142"/>
      <c r="C53" s="418"/>
      <c r="D53" s="142"/>
      <c r="E53" s="142"/>
      <c r="F53" s="142" t="s">
        <v>283</v>
      </c>
      <c r="G53" s="142"/>
      <c r="H53" s="142"/>
      <c r="I53" s="142"/>
      <c r="J53" s="142" t="s">
        <v>277</v>
      </c>
      <c r="K53" s="142"/>
      <c r="L53" s="410" t="e">
        <f>MAX(0,(L49-L52/2))</f>
        <v>#DIV/0!</v>
      </c>
      <c r="M53" s="142"/>
      <c r="N53" s="142" t="s">
        <v>302</v>
      </c>
      <c r="O53" s="142"/>
      <c r="P53" s="142"/>
      <c r="Q53" s="142"/>
      <c r="R53" s="142"/>
      <c r="S53" s="142"/>
      <c r="T53" s="142"/>
      <c r="AH53" s="513">
        <v>18</v>
      </c>
      <c r="AI53" s="513">
        <v>0.78700658176894267</v>
      </c>
    </row>
    <row r="54" spans="1:35" s="175" customFormat="1" ht="15" hidden="1" customHeight="1">
      <c r="A54" s="190"/>
      <c r="B54" s="142"/>
      <c r="C54" s="418"/>
      <c r="D54" s="142"/>
      <c r="E54" s="142"/>
      <c r="F54" s="422" t="s">
        <v>294</v>
      </c>
      <c r="G54" s="422"/>
      <c r="H54" s="422"/>
      <c r="I54" s="422"/>
      <c r="J54" s="422" t="s">
        <v>295</v>
      </c>
      <c r="K54" s="422"/>
      <c r="L54" s="423" t="e">
        <f>+(L49-L53)/L52*12</f>
        <v>#DIV/0!</v>
      </c>
      <c r="M54" s="422"/>
      <c r="N54" s="422" t="s">
        <v>296</v>
      </c>
      <c r="O54" s="408"/>
      <c r="P54" s="408"/>
      <c r="Q54" s="142"/>
      <c r="R54" s="142"/>
      <c r="S54" s="142"/>
      <c r="T54" s="142"/>
      <c r="AH54" s="513">
        <v>19</v>
      </c>
      <c r="AI54" s="513">
        <v>0.77650068839248687</v>
      </c>
    </row>
    <row r="55" spans="1:35" s="175" customFormat="1" ht="15" hidden="1" customHeight="1">
      <c r="A55" s="190"/>
      <c r="B55" s="142"/>
      <c r="C55" s="420">
        <f>+T4</f>
        <v>510000</v>
      </c>
      <c r="D55" s="142"/>
      <c r="E55" s="142"/>
      <c r="F55" s="422" t="s">
        <v>294</v>
      </c>
      <c r="G55" s="422"/>
      <c r="H55" s="422"/>
      <c r="I55" s="422"/>
      <c r="J55" s="422" t="s">
        <v>297</v>
      </c>
      <c r="K55" s="422"/>
      <c r="L55" s="424" t="e">
        <f>+L49-L53</f>
        <v>#DIV/0!</v>
      </c>
      <c r="M55" s="422"/>
      <c r="N55" s="422" t="s">
        <v>298</v>
      </c>
      <c r="O55" s="408"/>
      <c r="P55" s="408"/>
      <c r="Q55" s="142"/>
      <c r="R55" s="142"/>
      <c r="S55" s="142"/>
      <c r="T55" s="142"/>
      <c r="AC55" s="175" t="s">
        <v>50</v>
      </c>
      <c r="AD55" s="175">
        <v>0</v>
      </c>
      <c r="AE55" s="175" t="s">
        <v>50</v>
      </c>
      <c r="AF55" s="175" t="s">
        <v>50</v>
      </c>
      <c r="AG55" s="175" t="s">
        <v>50</v>
      </c>
      <c r="AH55" s="513">
        <v>20</v>
      </c>
      <c r="AI55" s="513">
        <v>0.76618995531345868</v>
      </c>
    </row>
    <row r="56" spans="1:35" s="175" customFormat="1" ht="15" hidden="1" customHeight="1">
      <c r="A56" s="190"/>
      <c r="B56" s="142"/>
      <c r="C56" s="418"/>
      <c r="D56" s="142"/>
      <c r="E56" s="142"/>
      <c r="F56" s="414"/>
      <c r="G56" s="414"/>
      <c r="H56" s="414"/>
      <c r="I56" s="414"/>
      <c r="J56" s="414"/>
      <c r="K56" s="414"/>
      <c r="L56" s="414"/>
      <c r="M56" s="414"/>
      <c r="N56" s="414"/>
      <c r="O56" s="142"/>
      <c r="P56" s="142"/>
      <c r="Q56" s="142"/>
      <c r="R56" s="142"/>
      <c r="S56" s="142"/>
      <c r="T56" s="142"/>
      <c r="AC56" s="175" t="s">
        <v>50</v>
      </c>
      <c r="AD56" s="175">
        <v>0</v>
      </c>
      <c r="AE56" s="175" t="s">
        <v>50</v>
      </c>
      <c r="AF56" s="175" t="s">
        <v>50</v>
      </c>
      <c r="AG56" s="175" t="s">
        <v>50</v>
      </c>
      <c r="AH56" s="513">
        <v>21</v>
      </c>
      <c r="AI56" s="513">
        <v>0.75607023145026231</v>
      </c>
    </row>
    <row r="57" spans="1:35" s="175" customFormat="1" ht="15" hidden="1" customHeight="1">
      <c r="A57" s="190"/>
      <c r="B57" s="142"/>
      <c r="C57" s="421">
        <f>+funding_from_proj_sum_form</f>
        <v>0</v>
      </c>
      <c r="D57" s="142"/>
      <c r="E57" s="142"/>
      <c r="F57" s="427" t="s">
        <v>273</v>
      </c>
      <c r="G57" s="427"/>
      <c r="H57" s="427"/>
      <c r="I57" s="427"/>
      <c r="J57" s="142"/>
      <c r="K57" s="142"/>
      <c r="L57" s="413" t="e">
        <f>MIN(L46,L41,L53)</f>
        <v>#DIV/0!</v>
      </c>
      <c r="M57" s="142"/>
      <c r="N57" s="142" t="s">
        <v>280</v>
      </c>
      <c r="O57" s="142"/>
      <c r="P57" s="142"/>
      <c r="Q57" s="142"/>
      <c r="R57" s="142"/>
      <c r="S57" s="142"/>
      <c r="T57" s="142"/>
      <c r="AH57" s="513">
        <v>22</v>
      </c>
      <c r="AI57" s="513">
        <v>0.74613746074384413</v>
      </c>
    </row>
    <row r="58" spans="1:35" s="175" customFormat="1" ht="15" hidden="1" customHeight="1">
      <c r="A58" s="190"/>
      <c r="B58" s="142"/>
      <c r="C58" s="412"/>
      <c r="D58" s="142"/>
      <c r="E58" s="142"/>
      <c r="F58" s="401" t="s">
        <v>300</v>
      </c>
      <c r="G58" s="401"/>
      <c r="H58" s="401"/>
      <c r="I58" s="401"/>
      <c r="J58" s="142"/>
      <c r="K58" s="142"/>
      <c r="L58" s="406"/>
      <c r="M58" s="142"/>
      <c r="N58" s="142"/>
      <c r="O58" s="142"/>
      <c r="P58" s="142"/>
      <c r="Q58" s="142"/>
      <c r="R58" s="142"/>
      <c r="S58" s="142"/>
      <c r="T58" s="142"/>
      <c r="AH58" s="513">
        <v>23</v>
      </c>
      <c r="AI58" s="513">
        <v>0.73638767988031117</v>
      </c>
    </row>
    <row r="59" spans="1:35" s="175" customFormat="1" ht="15" hidden="1" customHeight="1">
      <c r="A59" s="190"/>
      <c r="B59" s="142"/>
      <c r="C59" s="142"/>
      <c r="D59" s="142"/>
      <c r="E59" s="142"/>
      <c r="F59" s="142"/>
      <c r="G59" s="142"/>
      <c r="H59" s="142"/>
      <c r="I59" s="142"/>
      <c r="J59" s="142"/>
      <c r="K59" s="142"/>
      <c r="L59" s="142"/>
      <c r="M59" s="142"/>
      <c r="N59" s="142"/>
      <c r="O59" s="142"/>
      <c r="P59" s="142"/>
      <c r="Q59" s="142"/>
      <c r="R59" s="142"/>
      <c r="S59" s="142"/>
      <c r="T59" s="142"/>
      <c r="AH59" s="513">
        <v>24</v>
      </c>
      <c r="AI59" s="513">
        <v>0.72681701606986893</v>
      </c>
    </row>
    <row r="60" spans="1:35" s="175" customFormat="1" ht="15" hidden="1" customHeight="1">
      <c r="A60" s="190"/>
      <c r="B60" s="142"/>
      <c r="C60" s="142"/>
      <c r="D60" s="142"/>
      <c r="E60" s="142"/>
      <c r="F60" s="427" t="s">
        <v>278</v>
      </c>
      <c r="G60" s="427"/>
      <c r="H60" s="427"/>
      <c r="I60" s="427"/>
      <c r="J60" s="142"/>
      <c r="K60" s="142"/>
      <c r="L60" s="411" t="e">
        <f>+L57/L41</f>
        <v>#DIV/0!</v>
      </c>
      <c r="M60" s="142"/>
      <c r="N60" s="142" t="s">
        <v>286</v>
      </c>
      <c r="O60" s="142"/>
      <c r="P60" s="142"/>
      <c r="Q60" s="142"/>
      <c r="R60" s="142"/>
      <c r="S60" s="142"/>
      <c r="T60" s="142"/>
      <c r="AH60" s="513">
        <v>25</v>
      </c>
      <c r="AI60" s="513">
        <v>0.7174216848806545</v>
      </c>
    </row>
    <row r="61" spans="1:35" s="175" customFormat="1" ht="15" hidden="1" customHeight="1">
      <c r="A61" s="190"/>
      <c r="B61" s="142"/>
      <c r="C61" s="142"/>
      <c r="D61" s="142"/>
      <c r="E61" s="142"/>
      <c r="F61" s="401" t="s">
        <v>301</v>
      </c>
      <c r="G61" s="401"/>
      <c r="H61" s="401"/>
      <c r="I61" s="401"/>
      <c r="J61" s="142"/>
      <c r="K61" s="142"/>
      <c r="L61" s="142"/>
      <c r="M61" s="142"/>
      <c r="N61" s="142" t="s">
        <v>288</v>
      </c>
      <c r="O61" s="142"/>
      <c r="P61" s="142"/>
      <c r="Q61" s="142"/>
      <c r="R61" s="142"/>
      <c r="S61" s="142"/>
      <c r="T61" s="142"/>
      <c r="AH61" s="513">
        <v>26</v>
      </c>
      <c r="AI61" s="513">
        <v>0.7081979881260777</v>
      </c>
    </row>
    <row r="62" spans="1:35" s="175" customFormat="1" ht="15" hidden="1" customHeight="1">
      <c r="A62" s="190"/>
      <c r="B62" s="142"/>
      <c r="C62" s="142"/>
      <c r="D62" s="142"/>
      <c r="E62" s="142"/>
      <c r="F62" s="142"/>
      <c r="G62" s="142"/>
      <c r="H62" s="142"/>
      <c r="I62" s="142"/>
      <c r="J62" s="142"/>
      <c r="K62" s="142"/>
      <c r="L62" s="142"/>
      <c r="M62" s="142"/>
      <c r="N62" s="142"/>
      <c r="O62" s="142"/>
      <c r="P62" s="142"/>
      <c r="Q62" s="142"/>
      <c r="R62" s="142"/>
      <c r="S62" s="142"/>
      <c r="T62" s="142"/>
      <c r="AH62" s="513">
        <v>27</v>
      </c>
      <c r="AI62" s="513">
        <v>0.69914231180431574</v>
      </c>
    </row>
    <row r="63" spans="1:35" s="175" customFormat="1" ht="15" hidden="1" customHeight="1">
      <c r="A63" s="190"/>
      <c r="B63" s="415"/>
      <c r="C63" s="415"/>
      <c r="D63" s="415"/>
      <c r="E63" s="415"/>
      <c r="F63" s="415"/>
      <c r="G63" s="415"/>
      <c r="H63" s="415"/>
      <c r="I63" s="415"/>
      <c r="J63" s="415"/>
      <c r="K63" s="415"/>
      <c r="L63" s="415"/>
      <c r="M63" s="415"/>
      <c r="N63" s="415"/>
      <c r="O63" s="415"/>
      <c r="P63" s="415"/>
      <c r="Q63" s="415"/>
      <c r="R63" s="415"/>
      <c r="S63" s="415"/>
      <c r="T63" s="415"/>
      <c r="AH63" s="513">
        <v>28</v>
      </c>
      <c r="AI63" s="513">
        <v>0.69025112408864508</v>
      </c>
    </row>
    <row r="64" spans="1:35" s="175" customFormat="1" hidden="1">
      <c r="AH64" s="513">
        <v>29</v>
      </c>
      <c r="AI64" s="513">
        <v>0.6815209733673272</v>
      </c>
    </row>
    <row r="65" spans="2:35" s="175" customFormat="1" ht="17.25">
      <c r="B65" s="272" t="s">
        <v>58</v>
      </c>
      <c r="C65" s="273"/>
      <c r="D65" s="273"/>
      <c r="E65" s="273"/>
      <c r="F65" s="273"/>
      <c r="G65" s="273"/>
      <c r="H65" s="273"/>
      <c r="I65" s="273"/>
      <c r="J65" s="273"/>
      <c r="K65" s="273"/>
      <c r="L65" s="273"/>
      <c r="M65" s="273"/>
      <c r="N65" s="273"/>
      <c r="O65" s="273"/>
      <c r="P65" s="273"/>
      <c r="Q65" s="273"/>
      <c r="R65" s="273"/>
      <c r="S65" s="273"/>
      <c r="T65" s="273" t="s">
        <v>348</v>
      </c>
      <c r="V65" s="175" t="s">
        <v>345</v>
      </c>
      <c r="AH65" s="513">
        <v>30</v>
      </c>
      <c r="AI65" s="513">
        <v>0.67294848633179583</v>
      </c>
    </row>
    <row r="66" spans="2:35" s="175" customFormat="1">
      <c r="B66" s="273" t="s">
        <v>340</v>
      </c>
      <c r="C66" s="273"/>
      <c r="D66" s="273"/>
      <c r="E66" s="273"/>
      <c r="F66" s="273"/>
      <c r="G66" s="273"/>
      <c r="H66" s="273"/>
      <c r="I66" s="273"/>
      <c r="J66" s="273"/>
      <c r="K66" s="273"/>
      <c r="L66" s="273"/>
      <c r="M66" s="273"/>
      <c r="N66" s="273"/>
      <c r="O66" s="273"/>
      <c r="P66" s="273"/>
      <c r="Q66" s="273"/>
      <c r="R66" s="273"/>
      <c r="S66" s="273"/>
      <c r="T66" s="273" t="s">
        <v>29</v>
      </c>
      <c r="V66" s="175" t="s">
        <v>346</v>
      </c>
      <c r="AH66" s="513">
        <v>31</v>
      </c>
      <c r="AI66" s="513">
        <v>0.66453036611192851</v>
      </c>
    </row>
    <row r="67" spans="2:35" s="175" customFormat="1">
      <c r="B67" s="273" t="s">
        <v>341</v>
      </c>
      <c r="C67" s="273"/>
      <c r="D67" s="273"/>
      <c r="E67" s="273"/>
      <c r="F67" s="273"/>
      <c r="G67" s="273"/>
      <c r="H67" s="273"/>
      <c r="I67" s="273"/>
      <c r="J67" s="273"/>
      <c r="K67" s="273"/>
      <c r="L67" s="273"/>
      <c r="M67" s="273"/>
      <c r="N67" s="273"/>
      <c r="O67" s="273"/>
      <c r="P67" s="273"/>
      <c r="Q67" s="273"/>
      <c r="R67" s="273"/>
      <c r="S67" s="273"/>
      <c r="T67" s="273" t="s">
        <v>8</v>
      </c>
      <c r="V67" s="175" t="s">
        <v>201</v>
      </c>
      <c r="AH67" s="513">
        <v>32</v>
      </c>
      <c r="AI67" s="513">
        <v>0.65626339045721427</v>
      </c>
    </row>
    <row r="68" spans="2:35" s="175" customFormat="1">
      <c r="B68" s="273" t="s">
        <v>591</v>
      </c>
      <c r="C68" s="273"/>
      <c r="D68" s="273"/>
      <c r="E68" s="273"/>
      <c r="F68" s="273"/>
      <c r="G68" s="273"/>
      <c r="H68" s="273"/>
      <c r="I68" s="273"/>
      <c r="J68" s="273"/>
      <c r="K68" s="273"/>
      <c r="L68" s="273"/>
      <c r="M68" s="273"/>
      <c r="N68" s="273"/>
      <c r="O68" s="273"/>
      <c r="P68" s="273"/>
      <c r="Q68" s="273"/>
      <c r="R68" s="273"/>
      <c r="S68" s="273"/>
      <c r="T68" s="273" t="s">
        <v>205</v>
      </c>
      <c r="V68" s="175" t="s">
        <v>347</v>
      </c>
      <c r="AH68" s="513">
        <v>33</v>
      </c>
      <c r="AI68" s="513">
        <v>0.64814440996266132</v>
      </c>
    </row>
    <row r="69" spans="2:35" s="175" customFormat="1">
      <c r="B69" s="273" t="s">
        <v>342</v>
      </c>
      <c r="C69" s="273"/>
      <c r="D69" s="273"/>
      <c r="E69" s="273"/>
      <c r="F69" s="273"/>
      <c r="G69" s="273"/>
      <c r="H69" s="273"/>
      <c r="I69" s="273"/>
      <c r="J69" s="273"/>
      <c r="K69" s="273"/>
      <c r="L69" s="273"/>
      <c r="M69" s="273"/>
      <c r="N69" s="273"/>
      <c r="O69" s="273"/>
      <c r="P69" s="273"/>
      <c r="Q69" s="273"/>
      <c r="R69" s="273"/>
      <c r="S69" s="273"/>
      <c r="T69" s="273"/>
      <c r="V69" s="175" t="s">
        <v>41</v>
      </c>
      <c r="AH69" s="513">
        <v>34</v>
      </c>
      <c r="AI69" s="513">
        <v>0.64017034633831593</v>
      </c>
    </row>
    <row r="70" spans="2:35" s="175" customFormat="1" ht="27.75" customHeight="1">
      <c r="B70" s="1773" t="s">
        <v>343</v>
      </c>
      <c r="C70" s="1773"/>
      <c r="D70" s="1773"/>
      <c r="E70" s="1773"/>
      <c r="F70" s="1773"/>
      <c r="G70" s="1773"/>
      <c r="H70" s="1773"/>
      <c r="I70" s="1773"/>
      <c r="J70" s="1773"/>
      <c r="K70" s="1773"/>
      <c r="L70" s="1773"/>
      <c r="M70" s="1773"/>
      <c r="N70" s="1773"/>
      <c r="O70" s="1773"/>
      <c r="P70" s="1773"/>
      <c r="Q70" s="1773"/>
      <c r="R70" s="1773"/>
      <c r="S70" s="1773"/>
      <c r="T70" s="1773"/>
      <c r="AH70" s="513">
        <v>35</v>
      </c>
      <c r="AI70" s="513">
        <v>0.6323381907212966</v>
      </c>
    </row>
    <row r="71" spans="2:35" s="175" customFormat="1">
      <c r="B71" s="273" t="s">
        <v>592</v>
      </c>
      <c r="C71" s="273"/>
      <c r="D71" s="273"/>
      <c r="E71" s="273"/>
      <c r="F71" s="273"/>
      <c r="G71" s="273"/>
      <c r="H71" s="273"/>
      <c r="I71" s="273"/>
      <c r="J71" s="273"/>
      <c r="K71" s="273"/>
      <c r="L71" s="273"/>
      <c r="M71" s="273"/>
      <c r="N71" s="273"/>
      <c r="O71" s="273"/>
      <c r="P71" s="273"/>
      <c r="Q71" s="273"/>
      <c r="R71" s="273"/>
      <c r="S71" s="273"/>
      <c r="T71" s="273"/>
      <c r="AH71" s="513">
        <v>36</v>
      </c>
      <c r="AI71" s="513">
        <v>0.62464500202927142</v>
      </c>
    </row>
    <row r="72" spans="2:35" s="175" customFormat="1">
      <c r="B72" s="273" t="s">
        <v>587</v>
      </c>
      <c r="C72" s="273"/>
      <c r="D72" s="273"/>
      <c r="E72" s="273"/>
      <c r="F72" s="273"/>
      <c r="G72" s="273"/>
      <c r="H72" s="273"/>
      <c r="I72" s="273"/>
      <c r="J72" s="273"/>
      <c r="K72" s="273"/>
      <c r="L72" s="273"/>
      <c r="M72" s="273"/>
      <c r="N72" s="273"/>
      <c r="O72" s="273"/>
      <c r="P72" s="273"/>
      <c r="Q72" s="273"/>
      <c r="R72" s="273"/>
      <c r="S72" s="273"/>
      <c r="T72" s="273"/>
      <c r="AH72" s="513">
        <v>37</v>
      </c>
      <c r="AI72" s="513">
        <v>0.61708790535433666</v>
      </c>
    </row>
    <row r="73" spans="2:35" s="175" customFormat="1" ht="23.25" customHeight="1">
      <c r="B73" s="274" t="s">
        <v>179</v>
      </c>
      <c r="C73" s="273"/>
      <c r="D73" s="273"/>
      <c r="E73" s="273"/>
      <c r="F73" s="273"/>
      <c r="G73" s="273"/>
      <c r="H73" s="273"/>
      <c r="I73" s="273"/>
      <c r="J73" s="273"/>
      <c r="K73" s="273"/>
      <c r="L73" s="273"/>
      <c r="M73" s="273"/>
      <c r="N73" s="273"/>
      <c r="O73" s="273"/>
      <c r="P73" s="273"/>
      <c r="Q73" s="273"/>
      <c r="R73" s="273"/>
      <c r="S73" s="273"/>
      <c r="T73" s="273"/>
      <c r="AH73" s="513">
        <v>38</v>
      </c>
      <c r="AI73" s="513">
        <v>0.60966409039628144</v>
      </c>
    </row>
    <row r="74" spans="2:35" s="175" customFormat="1">
      <c r="AH74" s="513">
        <v>39</v>
      </c>
      <c r="AI74" s="513">
        <v>0.59544219349531402</v>
      </c>
    </row>
    <row r="75" spans="2:35" s="175" customFormat="1">
      <c r="AH75" s="513">
        <v>40</v>
      </c>
      <c r="AI75" s="513">
        <v>0.57592903204194468</v>
      </c>
    </row>
    <row r="76" spans="2:35" s="175" customFormat="1"/>
    <row r="77" spans="2:35" s="175" customFormat="1"/>
    <row r="78" spans="2:35" s="175" customFormat="1"/>
    <row r="79" spans="2:35" s="175" customFormat="1"/>
    <row r="80" spans="2:35" s="175" customFormat="1"/>
    <row r="81" spans="34:34" s="175" customFormat="1"/>
    <row r="82" spans="34:34" s="175" customFormat="1"/>
    <row r="83" spans="34:34" s="175" customFormat="1"/>
    <row r="84" spans="34:34" s="175" customFormat="1"/>
    <row r="85" spans="34:34" s="175" customFormat="1"/>
    <row r="86" spans="34:34" s="175" customFormat="1"/>
    <row r="87" spans="34:34" s="175" customFormat="1"/>
    <row r="88" spans="34:34" s="175" customFormat="1"/>
    <row r="89" spans="34:34" s="175" customFormat="1"/>
    <row r="90" spans="34:34" s="175" customFormat="1"/>
    <row r="91" spans="34:34" s="175" customFormat="1"/>
    <row r="92" spans="34:34" s="175" customFormat="1"/>
    <row r="93" spans="34:34" s="175" customFormat="1"/>
    <row r="94" spans="34:34" s="175" customFormat="1">
      <c r="AH94" s="175" t="s">
        <v>353</v>
      </c>
    </row>
    <row r="95" spans="34:34" s="175" customFormat="1">
      <c r="AH95" s="175" t="s">
        <v>354</v>
      </c>
    </row>
    <row r="96" spans="34:34" s="175" customFormat="1"/>
    <row r="97" spans="35:35" s="175" customFormat="1">
      <c r="AI97" s="175">
        <v>30.926661475914887</v>
      </c>
    </row>
    <row r="98" spans="35:35" s="175" customFormat="1"/>
    <row r="99" spans="35:35" s="175" customFormat="1"/>
    <row r="100" spans="35:35" s="175" customFormat="1"/>
    <row r="101" spans="35:35" s="175" customFormat="1"/>
    <row r="102" spans="35:35" s="175" customFormat="1"/>
    <row r="103" spans="35:35" s="175" customFormat="1"/>
    <row r="104" spans="35:35" s="175" customFormat="1"/>
    <row r="105" spans="35:35" s="175" customFormat="1"/>
    <row r="106" spans="35:35" s="175" customFormat="1"/>
    <row r="107" spans="35:35" s="175" customFormat="1"/>
    <row r="108" spans="35:35" s="175" customFormat="1"/>
    <row r="109" spans="35:35" s="175" customFormat="1"/>
    <row r="110" spans="35:35" s="175" customFormat="1"/>
    <row r="111" spans="35:35" s="175" customFormat="1"/>
    <row r="112" spans="35:35" s="175" customFormat="1"/>
    <row r="113" s="175" customFormat="1"/>
    <row r="114" s="175" customFormat="1"/>
    <row r="115" s="175" customFormat="1"/>
    <row r="116" s="175" customFormat="1"/>
    <row r="117" s="175" customFormat="1"/>
    <row r="118" s="175" customFormat="1"/>
    <row r="119" s="175" customFormat="1"/>
    <row r="120" s="175" customFormat="1"/>
    <row r="121" s="175" customFormat="1"/>
    <row r="122" s="175" customFormat="1"/>
    <row r="123" s="175" customFormat="1"/>
    <row r="124" s="175" customFormat="1"/>
    <row r="125" s="175" customFormat="1"/>
    <row r="126" s="175" customFormat="1"/>
    <row r="127" s="175" customFormat="1"/>
    <row r="128" s="175" customFormat="1"/>
    <row r="129" s="175" customFormat="1"/>
    <row r="130" s="175" customFormat="1"/>
    <row r="131" s="175" customFormat="1"/>
    <row r="132" s="175" customFormat="1"/>
    <row r="133" s="175" customFormat="1"/>
    <row r="134" s="175" customFormat="1"/>
    <row r="135" s="175" customFormat="1"/>
    <row r="136" s="175" customFormat="1"/>
    <row r="137" s="175" customFormat="1"/>
    <row r="138" s="175" customFormat="1"/>
    <row r="139" s="175" customFormat="1"/>
    <row r="140" s="175" customFormat="1"/>
    <row r="141" s="175" customFormat="1"/>
    <row r="142" s="175" customFormat="1"/>
    <row r="143" s="175" customFormat="1"/>
    <row r="144" s="175" customFormat="1"/>
    <row r="145" s="175" customFormat="1"/>
    <row r="146" s="175" customFormat="1"/>
    <row r="147" s="175" customFormat="1"/>
    <row r="148" s="175" customFormat="1"/>
    <row r="149" s="175" customFormat="1"/>
    <row r="150" s="175" customFormat="1"/>
    <row r="151" s="175" customFormat="1"/>
    <row r="152" s="175" customFormat="1"/>
    <row r="153" s="175" customFormat="1"/>
    <row r="154" s="175" customFormat="1"/>
    <row r="155" s="175" customFormat="1"/>
    <row r="156" s="175" customFormat="1"/>
    <row r="157" s="175" customFormat="1"/>
    <row r="158" s="175" customFormat="1"/>
    <row r="159" s="175" customFormat="1"/>
    <row r="160" s="175" customFormat="1"/>
    <row r="161" s="175" customFormat="1"/>
    <row r="162" s="175" customFormat="1"/>
    <row r="163" s="175" customFormat="1"/>
    <row r="164" s="175" customFormat="1"/>
    <row r="165" s="175" customFormat="1"/>
    <row r="166" s="175" customFormat="1"/>
    <row r="167" s="175" customFormat="1"/>
    <row r="168" s="175" customFormat="1"/>
    <row r="169" s="175" customFormat="1"/>
    <row r="170" s="175" customFormat="1"/>
    <row r="171" s="175" customFormat="1"/>
    <row r="172" s="175" customFormat="1"/>
    <row r="173" s="175" customFormat="1"/>
    <row r="174" s="175" customFormat="1"/>
    <row r="175" s="175" customFormat="1"/>
    <row r="176" s="175" customFormat="1"/>
    <row r="177" s="175" customFormat="1"/>
    <row r="178" s="175" customFormat="1"/>
    <row r="179" s="175" customFormat="1"/>
    <row r="180" s="175" customFormat="1"/>
    <row r="181" s="175" customFormat="1"/>
    <row r="182" s="175" customFormat="1"/>
    <row r="183" s="175" customFormat="1"/>
    <row r="184" s="175" customFormat="1"/>
    <row r="185" s="175" customFormat="1"/>
    <row r="186" s="175" customFormat="1"/>
    <row r="187" s="175" customFormat="1"/>
    <row r="188" s="175" customFormat="1"/>
    <row r="189" s="175" customFormat="1"/>
    <row r="190" s="175" customFormat="1"/>
    <row r="191" s="175" customFormat="1"/>
    <row r="192" s="175" customFormat="1"/>
    <row r="193" s="175" customFormat="1"/>
    <row r="194" s="175" customFormat="1"/>
    <row r="195" s="175" customFormat="1"/>
    <row r="196" s="175" customFormat="1"/>
    <row r="197" s="175" customFormat="1"/>
    <row r="198" s="175" customFormat="1"/>
    <row r="199" s="175" customFormat="1"/>
    <row r="200" s="175" customFormat="1"/>
    <row r="201" s="175" customFormat="1"/>
    <row r="202" s="175" customFormat="1"/>
    <row r="203" s="175" customFormat="1"/>
    <row r="204" s="175" customFormat="1"/>
    <row r="205" s="175" customFormat="1"/>
    <row r="206" s="175" customFormat="1"/>
    <row r="207" s="175" customFormat="1"/>
    <row r="208" s="175" customFormat="1"/>
    <row r="209" s="175" customFormat="1"/>
    <row r="210" s="175" customFormat="1"/>
    <row r="211" s="175" customFormat="1"/>
    <row r="212" s="175" customFormat="1"/>
    <row r="213" s="175" customFormat="1"/>
    <row r="214" s="175" customFormat="1"/>
    <row r="215" s="175" customFormat="1"/>
    <row r="216" s="175" customFormat="1"/>
    <row r="217" s="175" customFormat="1"/>
    <row r="218" s="175" customFormat="1"/>
    <row r="219" s="175" customFormat="1"/>
    <row r="220" s="175" customFormat="1"/>
    <row r="221" s="175" customFormat="1"/>
    <row r="222" s="175" customFormat="1"/>
    <row r="223" s="175" customFormat="1"/>
    <row r="224" s="175" customFormat="1"/>
    <row r="225" s="175" customFormat="1"/>
    <row r="226" s="175" customFormat="1"/>
    <row r="227" s="175" customFormat="1"/>
    <row r="228" s="175" customFormat="1"/>
    <row r="229" s="175" customFormat="1"/>
    <row r="230" s="175" customFormat="1"/>
    <row r="231" s="175" customFormat="1"/>
    <row r="232" s="175" customFormat="1"/>
    <row r="233" s="175" customFormat="1"/>
    <row r="234" s="175" customFormat="1"/>
    <row r="235" s="175" customFormat="1"/>
    <row r="236" s="175" customFormat="1"/>
    <row r="237" s="175" customFormat="1"/>
    <row r="238" s="175" customFormat="1"/>
    <row r="239" s="175" customFormat="1"/>
    <row r="240" s="175" customFormat="1"/>
    <row r="241" s="175" customFormat="1"/>
    <row r="242" s="175" customFormat="1"/>
    <row r="243" s="175" customFormat="1"/>
    <row r="244" s="175" customFormat="1"/>
    <row r="245" s="175" customFormat="1"/>
    <row r="246" s="175" customFormat="1"/>
    <row r="247" s="175" customFormat="1"/>
    <row r="248" s="175" customFormat="1"/>
    <row r="249" s="175" customFormat="1"/>
    <row r="250" s="175" customFormat="1"/>
    <row r="251" s="175" customFormat="1"/>
    <row r="252" s="175" customFormat="1"/>
    <row r="253" s="175" customFormat="1"/>
    <row r="254" s="175" customFormat="1"/>
    <row r="255" s="175" customFormat="1"/>
    <row r="256" s="175" customFormat="1"/>
    <row r="257" s="175" customFormat="1"/>
    <row r="258" s="175" customFormat="1"/>
    <row r="259" s="175" customFormat="1"/>
    <row r="260" s="175" customFormat="1"/>
    <row r="261" s="175" customFormat="1"/>
    <row r="262" s="175" customFormat="1"/>
    <row r="263" s="175" customFormat="1"/>
    <row r="264" s="175" customFormat="1"/>
    <row r="265" s="175" customFormat="1"/>
    <row r="266" s="175" customFormat="1"/>
    <row r="267" s="175" customFormat="1"/>
    <row r="268" s="175" customFormat="1"/>
    <row r="269" s="175" customFormat="1"/>
    <row r="270" s="175" customFormat="1"/>
    <row r="271" s="175" customFormat="1"/>
    <row r="272" s="175" customFormat="1"/>
    <row r="273" s="175" customFormat="1"/>
    <row r="274" s="175" customFormat="1"/>
    <row r="275" s="175" customFormat="1"/>
    <row r="276" s="175" customFormat="1"/>
    <row r="277" s="175" customFormat="1"/>
    <row r="278" s="175" customFormat="1"/>
    <row r="279" s="175" customFormat="1"/>
    <row r="280" s="175" customFormat="1"/>
    <row r="281" s="175" customFormat="1"/>
    <row r="282" s="175" customFormat="1"/>
    <row r="283" s="175" customFormat="1"/>
    <row r="284" s="175" customFormat="1"/>
    <row r="285" s="175" customFormat="1"/>
    <row r="286" s="175" customFormat="1"/>
    <row r="287" s="175" customFormat="1"/>
    <row r="288" s="175" customFormat="1"/>
    <row r="289" s="175" customFormat="1"/>
    <row r="290" s="175" customFormat="1"/>
    <row r="291" s="175" customFormat="1"/>
    <row r="292" s="175" customFormat="1"/>
    <row r="293" s="175" customFormat="1"/>
    <row r="294" s="175" customFormat="1"/>
    <row r="295" s="175" customFormat="1"/>
    <row r="296" s="175" customFormat="1"/>
    <row r="297" s="175" customFormat="1"/>
    <row r="298" s="175" customFormat="1"/>
    <row r="299" s="175" customFormat="1"/>
    <row r="300" s="175" customFormat="1"/>
    <row r="301" s="175" customFormat="1"/>
    <row r="302" s="175" customFormat="1"/>
    <row r="303" s="175" customFormat="1"/>
    <row r="304" s="175" customFormat="1"/>
    <row r="305" s="175" customFormat="1"/>
    <row r="306" s="175" customFormat="1"/>
    <row r="307" s="175" customFormat="1"/>
    <row r="308" s="175" customFormat="1"/>
    <row r="309" s="175" customFormat="1"/>
    <row r="310" s="175" customFormat="1"/>
    <row r="311" s="175" customFormat="1"/>
    <row r="312" s="175" customFormat="1"/>
    <row r="313" s="175" customFormat="1"/>
    <row r="314" s="175" customFormat="1"/>
    <row r="315" s="175" customFormat="1"/>
    <row r="316" s="175" customFormat="1"/>
    <row r="317" s="175" customFormat="1"/>
    <row r="318" s="175" customFormat="1"/>
    <row r="319" s="175" customFormat="1"/>
    <row r="320" s="175" customFormat="1"/>
    <row r="321" spans="45:45" s="175" customFormat="1"/>
    <row r="322" spans="45:45" s="175" customFormat="1"/>
    <row r="323" spans="45:45" s="175" customFormat="1"/>
    <row r="324" spans="45:45" s="175" customFormat="1"/>
    <row r="325" spans="45:45" s="175" customFormat="1"/>
    <row r="326" spans="45:45" s="175" customFormat="1"/>
    <row r="327" spans="45:45" s="175" customFormat="1"/>
    <row r="328" spans="45:45" s="175" customFormat="1"/>
    <row r="329" spans="45:45" s="175" customFormat="1"/>
    <row r="330" spans="45:45">
      <c r="AS330" s="175"/>
    </row>
    <row r="331" spans="45:45">
      <c r="AS331" s="175"/>
    </row>
    <row r="332" spans="45:45">
      <c r="AS332" s="175"/>
    </row>
    <row r="333" spans="45:45">
      <c r="AS333" s="175"/>
    </row>
    <row r="334" spans="45:45">
      <c r="AS334" s="175"/>
    </row>
    <row r="335" spans="45:45">
      <c r="AS335" s="175"/>
    </row>
    <row r="336" spans="45:45">
      <c r="AS336" s="175"/>
    </row>
    <row r="337" spans="45:45">
      <c r="AS337" s="175"/>
    </row>
    <row r="338" spans="45:45">
      <c r="AS338" s="175"/>
    </row>
    <row r="339" spans="45:45">
      <c r="AS339" s="175"/>
    </row>
    <row r="340" spans="45:45">
      <c r="AS340" s="175"/>
    </row>
    <row r="341" spans="45:45">
      <c r="AS341" s="175"/>
    </row>
    <row r="342" spans="45:45">
      <c r="AS342" s="175"/>
    </row>
    <row r="343" spans="45:45">
      <c r="AS343" s="175"/>
    </row>
    <row r="344" spans="45:45">
      <c r="AS344" s="175"/>
    </row>
    <row r="345" spans="45:45">
      <c r="AS345" s="175"/>
    </row>
    <row r="346" spans="45:45">
      <c r="AS346" s="175"/>
    </row>
    <row r="347" spans="45:45">
      <c r="AS347" s="175"/>
    </row>
    <row r="348" spans="45:45">
      <c r="AS348" s="175"/>
    </row>
    <row r="349" spans="45:45">
      <c r="AS349" s="175"/>
    </row>
    <row r="350" spans="45:45">
      <c r="AS350" s="175"/>
    </row>
    <row r="351" spans="45:45">
      <c r="AS351" s="175"/>
    </row>
    <row r="352" spans="45:45">
      <c r="AS352" s="175"/>
    </row>
    <row r="353" spans="45:45">
      <c r="AS353" s="175"/>
    </row>
    <row r="354" spans="45:45">
      <c r="AS354" s="175"/>
    </row>
    <row r="355" spans="45:45">
      <c r="AS355" s="175"/>
    </row>
    <row r="356" spans="45:45">
      <c r="AS356" s="175"/>
    </row>
    <row r="357" spans="45:45">
      <c r="AS357" s="175"/>
    </row>
    <row r="358" spans="45:45">
      <c r="AS358" s="175"/>
    </row>
    <row r="359" spans="45:45">
      <c r="AS359" s="175"/>
    </row>
    <row r="360" spans="45:45">
      <c r="AS360" s="175"/>
    </row>
    <row r="361" spans="45:45">
      <c r="AS361" s="175"/>
    </row>
    <row r="362" spans="45:45">
      <c r="AS362" s="175"/>
    </row>
    <row r="363" spans="45:45">
      <c r="AS363" s="175"/>
    </row>
    <row r="364" spans="45:45">
      <c r="AS364" s="175"/>
    </row>
    <row r="365" spans="45:45">
      <c r="AS365" s="175"/>
    </row>
    <row r="366" spans="45:45">
      <c r="AS366" s="175"/>
    </row>
    <row r="367" spans="45:45">
      <c r="AS367" s="175"/>
    </row>
    <row r="368" spans="45:45">
      <c r="AS368" s="175"/>
    </row>
    <row r="369" spans="45:45">
      <c r="AS369" s="175"/>
    </row>
    <row r="370" spans="45:45">
      <c r="AS370" s="175"/>
    </row>
    <row r="371" spans="45:45">
      <c r="AS371" s="175"/>
    </row>
    <row r="372" spans="45:45">
      <c r="AS372" s="175"/>
    </row>
    <row r="373" spans="45:45">
      <c r="AS373" s="175"/>
    </row>
    <row r="374" spans="45:45">
      <c r="AS374" s="175"/>
    </row>
    <row r="375" spans="45:45">
      <c r="AS375" s="175"/>
    </row>
    <row r="376" spans="45:45">
      <c r="AS376" s="175"/>
    </row>
    <row r="377" spans="45:45">
      <c r="AS377" s="175"/>
    </row>
    <row r="378" spans="45:45">
      <c r="AS378" s="175"/>
    </row>
    <row r="379" spans="45:45">
      <c r="AS379" s="175"/>
    </row>
    <row r="380" spans="45:45">
      <c r="AS380" s="175"/>
    </row>
    <row r="381" spans="45:45">
      <c r="AS381" s="175"/>
    </row>
    <row r="382" spans="45:45">
      <c r="AS382" s="175"/>
    </row>
    <row r="383" spans="45:45">
      <c r="AS383" s="175"/>
    </row>
    <row r="384" spans="45:45">
      <c r="AS384" s="175"/>
    </row>
    <row r="385" spans="45:45">
      <c r="AS385" s="175"/>
    </row>
    <row r="386" spans="45:45">
      <c r="AS386" s="175"/>
    </row>
    <row r="387" spans="45:45">
      <c r="AS387" s="175"/>
    </row>
    <row r="388" spans="45:45">
      <c r="AS388" s="175"/>
    </row>
    <row r="389" spans="45:45">
      <c r="AS389" s="175"/>
    </row>
    <row r="390" spans="45:45">
      <c r="AS390" s="175"/>
    </row>
    <row r="391" spans="45:45">
      <c r="AS391" s="175"/>
    </row>
    <row r="392" spans="45:45">
      <c r="AS392" s="175"/>
    </row>
    <row r="393" spans="45:45">
      <c r="AS393" s="175"/>
    </row>
    <row r="394" spans="45:45">
      <c r="AS394" s="175"/>
    </row>
    <row r="395" spans="45:45">
      <c r="AS395" s="175"/>
    </row>
    <row r="396" spans="45:45">
      <c r="AS396" s="175"/>
    </row>
    <row r="397" spans="45:45">
      <c r="AS397" s="175"/>
    </row>
    <row r="398" spans="45:45">
      <c r="AS398" s="175"/>
    </row>
    <row r="399" spans="45:45">
      <c r="AS399" s="175"/>
    </row>
    <row r="400" spans="45:45">
      <c r="AS400" s="175"/>
    </row>
    <row r="401" spans="45:45">
      <c r="AS401" s="175"/>
    </row>
    <row r="402" spans="45:45">
      <c r="AS402" s="175"/>
    </row>
    <row r="403" spans="45:45">
      <c r="AS403" s="175"/>
    </row>
    <row r="404" spans="45:45">
      <c r="AS404" s="175"/>
    </row>
    <row r="405" spans="45:45">
      <c r="AS405" s="175"/>
    </row>
    <row r="406" spans="45:45">
      <c r="AS406" s="175"/>
    </row>
    <row r="407" spans="45:45">
      <c r="AS407" s="175"/>
    </row>
    <row r="408" spans="45:45">
      <c r="AS408" s="175"/>
    </row>
    <row r="409" spans="45:45">
      <c r="AS409" s="175"/>
    </row>
    <row r="410" spans="45:45">
      <c r="AS410" s="175"/>
    </row>
    <row r="411" spans="45:45">
      <c r="AS411" s="175"/>
    </row>
    <row r="412" spans="45:45">
      <c r="AS412" s="175"/>
    </row>
    <row r="413" spans="45:45">
      <c r="AS413" s="175"/>
    </row>
    <row r="414" spans="45:45">
      <c r="AS414" s="175"/>
    </row>
    <row r="415" spans="45:45">
      <c r="AS415" s="175"/>
    </row>
    <row r="416" spans="45:45">
      <c r="AS416" s="175"/>
    </row>
    <row r="417" spans="45:45">
      <c r="AS417" s="175"/>
    </row>
    <row r="418" spans="45:45">
      <c r="AS418" s="175"/>
    </row>
    <row r="419" spans="45:45">
      <c r="AS419" s="175"/>
    </row>
    <row r="420" spans="45:45">
      <c r="AS420" s="175"/>
    </row>
    <row r="421" spans="45:45">
      <c r="AS421" s="175"/>
    </row>
    <row r="422" spans="45:45">
      <c r="AS422" s="175"/>
    </row>
    <row r="423" spans="45:45">
      <c r="AS423" s="175"/>
    </row>
    <row r="424" spans="45:45">
      <c r="AS424" s="175"/>
    </row>
    <row r="425" spans="45:45">
      <c r="AS425" s="175"/>
    </row>
    <row r="426" spans="45:45">
      <c r="AS426" s="175"/>
    </row>
    <row r="427" spans="45:45">
      <c r="AS427" s="175"/>
    </row>
    <row r="428" spans="45:45">
      <c r="AS428" s="175"/>
    </row>
    <row r="429" spans="45:45">
      <c r="AS429" s="175"/>
    </row>
    <row r="430" spans="45:45">
      <c r="AS430" s="175"/>
    </row>
    <row r="431" spans="45:45">
      <c r="AS431" s="175"/>
    </row>
    <row r="432" spans="45:45">
      <c r="AS432" s="175"/>
    </row>
    <row r="433" spans="45:45">
      <c r="AS433" s="175"/>
    </row>
    <row r="434" spans="45:45">
      <c r="AS434" s="175"/>
    </row>
    <row r="435" spans="45:45">
      <c r="AS435" s="175"/>
    </row>
    <row r="436" spans="45:45">
      <c r="AS436" s="175"/>
    </row>
    <row r="437" spans="45:45">
      <c r="AS437" s="175"/>
    </row>
    <row r="438" spans="45:45">
      <c r="AS438" s="175"/>
    </row>
    <row r="439" spans="45:45">
      <c r="AS439" s="175"/>
    </row>
    <row r="440" spans="45:45">
      <c r="AS440" s="175"/>
    </row>
    <row r="441" spans="45:45">
      <c r="AS441" s="175"/>
    </row>
    <row r="442" spans="45:45">
      <c r="AS442" s="175"/>
    </row>
    <row r="443" spans="45:45">
      <c r="AS443" s="175"/>
    </row>
    <row r="444" spans="45:45">
      <c r="AS444" s="175"/>
    </row>
    <row r="445" spans="45:45">
      <c r="AS445" s="175"/>
    </row>
    <row r="446" spans="45:45">
      <c r="AS446" s="175"/>
    </row>
    <row r="447" spans="45:45">
      <c r="AS447" s="175"/>
    </row>
    <row r="448" spans="45:45">
      <c r="AS448" s="175"/>
    </row>
    <row r="449" spans="45:45">
      <c r="AS449" s="175"/>
    </row>
    <row r="450" spans="45:45">
      <c r="AS450" s="175"/>
    </row>
    <row r="451" spans="45:45">
      <c r="AS451" s="175"/>
    </row>
    <row r="452" spans="45:45">
      <c r="AS452" s="175"/>
    </row>
    <row r="453" spans="45:45">
      <c r="AS453" s="175"/>
    </row>
    <row r="454" spans="45:45">
      <c r="AS454" s="175"/>
    </row>
    <row r="455" spans="45:45">
      <c r="AS455" s="175"/>
    </row>
    <row r="456" spans="45:45">
      <c r="AS456" s="175"/>
    </row>
    <row r="457" spans="45:45">
      <c r="AS457" s="175"/>
    </row>
    <row r="458" spans="45:45">
      <c r="AS458" s="175"/>
    </row>
    <row r="459" spans="45:45">
      <c r="AS459" s="175"/>
    </row>
    <row r="460" spans="45:45">
      <c r="AS460" s="175"/>
    </row>
    <row r="461" spans="45:45">
      <c r="AS461" s="175"/>
    </row>
    <row r="462" spans="45:45">
      <c r="AS462" s="175"/>
    </row>
    <row r="463" spans="45:45">
      <c r="AS463" s="175"/>
    </row>
    <row r="464" spans="45:45">
      <c r="AS464" s="175"/>
    </row>
    <row r="465" spans="45:45">
      <c r="AS465" s="175"/>
    </row>
    <row r="466" spans="45:45">
      <c r="AS466" s="175"/>
    </row>
    <row r="467" spans="45:45">
      <c r="AS467" s="175"/>
    </row>
    <row r="468" spans="45:45">
      <c r="AS468" s="175"/>
    </row>
    <row r="469" spans="45:45">
      <c r="AS469" s="175"/>
    </row>
    <row r="470" spans="45:45">
      <c r="AS470" s="175"/>
    </row>
    <row r="471" spans="45:45">
      <c r="AS471" s="175"/>
    </row>
    <row r="472" spans="45:45">
      <c r="AS472" s="175"/>
    </row>
    <row r="473" spans="45:45">
      <c r="AS473" s="175"/>
    </row>
    <row r="474" spans="45:45">
      <c r="AS474" s="175"/>
    </row>
    <row r="475" spans="45:45">
      <c r="AS475" s="175"/>
    </row>
    <row r="476" spans="45:45">
      <c r="AS476" s="175"/>
    </row>
    <row r="477" spans="45:45">
      <c r="AS477" s="175"/>
    </row>
    <row r="478" spans="45:45">
      <c r="AS478" s="175"/>
    </row>
    <row r="479" spans="45:45">
      <c r="AS479" s="175"/>
    </row>
    <row r="480" spans="45:45">
      <c r="AS480" s="175"/>
    </row>
    <row r="481" spans="45:45">
      <c r="AS481" s="175"/>
    </row>
    <row r="482" spans="45:45">
      <c r="AS482" s="175"/>
    </row>
    <row r="483" spans="45:45">
      <c r="AS483" s="175"/>
    </row>
    <row r="484" spans="45:45">
      <c r="AS484" s="175"/>
    </row>
    <row r="485" spans="45:45">
      <c r="AS485" s="175"/>
    </row>
    <row r="486" spans="45:45">
      <c r="AS486" s="175"/>
    </row>
    <row r="487" spans="45:45">
      <c r="AS487" s="175"/>
    </row>
    <row r="488" spans="45:45">
      <c r="AS488" s="175"/>
    </row>
    <row r="489" spans="45:45">
      <c r="AS489" s="175"/>
    </row>
    <row r="490" spans="45:45">
      <c r="AS490" s="175"/>
    </row>
    <row r="491" spans="45:45">
      <c r="AS491" s="175"/>
    </row>
    <row r="492" spans="45:45">
      <c r="AS492" s="175"/>
    </row>
    <row r="493" spans="45:45">
      <c r="AS493" s="175"/>
    </row>
    <row r="494" spans="45:45">
      <c r="AS494" s="175"/>
    </row>
    <row r="495" spans="45:45">
      <c r="AS495" s="175"/>
    </row>
    <row r="496" spans="45:45">
      <c r="AS496" s="175"/>
    </row>
    <row r="497" spans="45:45">
      <c r="AS497" s="175"/>
    </row>
    <row r="498" spans="45:45">
      <c r="AS498" s="175"/>
    </row>
    <row r="499" spans="45:45">
      <c r="AS499" s="175"/>
    </row>
    <row r="500" spans="45:45">
      <c r="AS500" s="175"/>
    </row>
    <row r="501" spans="45:45">
      <c r="AS501" s="175"/>
    </row>
    <row r="502" spans="45:45">
      <c r="AS502" s="175"/>
    </row>
    <row r="503" spans="45:45">
      <c r="AS503" s="175"/>
    </row>
    <row r="504" spans="45:45">
      <c r="AS504" s="175"/>
    </row>
    <row r="505" spans="45:45">
      <c r="AS505" s="175"/>
    </row>
    <row r="506" spans="45:45">
      <c r="AS506" s="175"/>
    </row>
    <row r="507" spans="45:45">
      <c r="AS507" s="175"/>
    </row>
    <row r="508" spans="45:45">
      <c r="AS508" s="175"/>
    </row>
    <row r="509" spans="45:45">
      <c r="AS509" s="175"/>
    </row>
    <row r="510" spans="45:45">
      <c r="AS510" s="175"/>
    </row>
    <row r="511" spans="45:45">
      <c r="AS511" s="175"/>
    </row>
    <row r="512" spans="45:45">
      <c r="AS512" s="175"/>
    </row>
    <row r="513" spans="45:45">
      <c r="AS513" s="175"/>
    </row>
    <row r="514" spans="45:45">
      <c r="AS514" s="175"/>
    </row>
    <row r="515" spans="45:45">
      <c r="AS515" s="175"/>
    </row>
    <row r="516" spans="45:45">
      <c r="AS516" s="175"/>
    </row>
    <row r="517" spans="45:45">
      <c r="AS517" s="175"/>
    </row>
    <row r="518" spans="45:45">
      <c r="AS518" s="175"/>
    </row>
    <row r="519" spans="45:45">
      <c r="AS519" s="175"/>
    </row>
    <row r="520" spans="45:45">
      <c r="AS520" s="175"/>
    </row>
    <row r="521" spans="45:45">
      <c r="AS521" s="175"/>
    </row>
    <row r="522" spans="45:45">
      <c r="AS522" s="175"/>
    </row>
    <row r="523" spans="45:45">
      <c r="AS523" s="175"/>
    </row>
    <row r="524" spans="45:45">
      <c r="AS524" s="175"/>
    </row>
    <row r="525" spans="45:45">
      <c r="AS525" s="175"/>
    </row>
    <row r="526" spans="45:45">
      <c r="AS526" s="175"/>
    </row>
    <row r="527" spans="45:45">
      <c r="AS527" s="175"/>
    </row>
    <row r="528" spans="45:45">
      <c r="AS528" s="175"/>
    </row>
    <row r="529" spans="45:45">
      <c r="AS529" s="175"/>
    </row>
    <row r="530" spans="45:45">
      <c r="AS530" s="175"/>
    </row>
    <row r="531" spans="45:45">
      <c r="AS531" s="175"/>
    </row>
    <row r="532" spans="45:45">
      <c r="AS532" s="175"/>
    </row>
    <row r="533" spans="45:45">
      <c r="AS533" s="175"/>
    </row>
    <row r="534" spans="45:45">
      <c r="AS534" s="175"/>
    </row>
    <row r="535" spans="45:45">
      <c r="AS535" s="175"/>
    </row>
    <row r="536" spans="45:45">
      <c r="AS536" s="175"/>
    </row>
    <row r="537" spans="45:45">
      <c r="AS537" s="175"/>
    </row>
    <row r="538" spans="45:45">
      <c r="AS538" s="175"/>
    </row>
    <row r="539" spans="45:45">
      <c r="AS539" s="175"/>
    </row>
    <row r="540" spans="45:45">
      <c r="AS540" s="175"/>
    </row>
    <row r="541" spans="45:45">
      <c r="AS541" s="175"/>
    </row>
    <row r="542" spans="45:45">
      <c r="AS542" s="175"/>
    </row>
    <row r="543" spans="45:45">
      <c r="AS543" s="175"/>
    </row>
    <row r="544" spans="45:45">
      <c r="AS544" s="175"/>
    </row>
    <row r="545" spans="45:45">
      <c r="AS545" s="175"/>
    </row>
    <row r="546" spans="45:45">
      <c r="AS546" s="175"/>
    </row>
    <row r="547" spans="45:45">
      <c r="AS547" s="175"/>
    </row>
    <row r="548" spans="45:45">
      <c r="AS548" s="175"/>
    </row>
    <row r="549" spans="45:45">
      <c r="AS549" s="175"/>
    </row>
    <row r="550" spans="45:45">
      <c r="AS550" s="175"/>
    </row>
    <row r="551" spans="45:45">
      <c r="AS551" s="175"/>
    </row>
    <row r="552" spans="45:45">
      <c r="AS552" s="175"/>
    </row>
    <row r="553" spans="45:45">
      <c r="AS553" s="175"/>
    </row>
    <row r="554" spans="45:45">
      <c r="AS554" s="175"/>
    </row>
    <row r="555" spans="45:45">
      <c r="AS555" s="175"/>
    </row>
    <row r="556" spans="45:45">
      <c r="AS556" s="175"/>
    </row>
    <row r="557" spans="45:45">
      <c r="AS557" s="175"/>
    </row>
    <row r="558" spans="45:45">
      <c r="AS558" s="175"/>
    </row>
    <row r="559" spans="45:45">
      <c r="AS559" s="175"/>
    </row>
    <row r="560" spans="45:45">
      <c r="AS560" s="175"/>
    </row>
    <row r="561" spans="45:45">
      <c r="AS561" s="175"/>
    </row>
    <row r="562" spans="45:45">
      <c r="AS562" s="175"/>
    </row>
    <row r="563" spans="45:45">
      <c r="AS563" s="175"/>
    </row>
    <row r="564" spans="45:45">
      <c r="AS564" s="175"/>
    </row>
    <row r="565" spans="45:45">
      <c r="AS565" s="175"/>
    </row>
    <row r="566" spans="45:45">
      <c r="AS566" s="175"/>
    </row>
    <row r="567" spans="45:45">
      <c r="AS567" s="175"/>
    </row>
    <row r="568" spans="45:45">
      <c r="AS568" s="175"/>
    </row>
    <row r="569" spans="45:45">
      <c r="AS569" s="175"/>
    </row>
    <row r="570" spans="45:45">
      <c r="AS570" s="175"/>
    </row>
    <row r="571" spans="45:45">
      <c r="AS571" s="175"/>
    </row>
    <row r="572" spans="45:45">
      <c r="AS572" s="175"/>
    </row>
    <row r="573" spans="45:45">
      <c r="AS573" s="175"/>
    </row>
    <row r="574" spans="45:45">
      <c r="AS574" s="175"/>
    </row>
    <row r="575" spans="45:45">
      <c r="AS575" s="175"/>
    </row>
    <row r="576" spans="45:45">
      <c r="AS576" s="175"/>
    </row>
    <row r="577" spans="45:45">
      <c r="AS577" s="175"/>
    </row>
    <row r="578" spans="45:45">
      <c r="AS578" s="175"/>
    </row>
    <row r="579" spans="45:45">
      <c r="AS579" s="175"/>
    </row>
    <row r="580" spans="45:45">
      <c r="AS580" s="175"/>
    </row>
    <row r="581" spans="45:45">
      <c r="AS581" s="175"/>
    </row>
    <row r="582" spans="45:45">
      <c r="AS582" s="175"/>
    </row>
    <row r="583" spans="45:45">
      <c r="AS583" s="175"/>
    </row>
    <row r="584" spans="45:45">
      <c r="AS584" s="175"/>
    </row>
    <row r="585" spans="45:45">
      <c r="AS585" s="175"/>
    </row>
  </sheetData>
  <sheetProtection insertRows="0"/>
  <mergeCells count="16">
    <mergeCell ref="O6:S6"/>
    <mergeCell ref="O5:S5"/>
    <mergeCell ref="O4:S4"/>
    <mergeCell ref="N3:S3"/>
    <mergeCell ref="B70:T70"/>
    <mergeCell ref="E8:J8"/>
    <mergeCell ref="E7:J7"/>
    <mergeCell ref="C8:D8"/>
    <mergeCell ref="C7:D7"/>
    <mergeCell ref="C9:D9"/>
    <mergeCell ref="E9:J9"/>
    <mergeCell ref="O11:S11"/>
    <mergeCell ref="O10:S10"/>
    <mergeCell ref="O8:S8"/>
    <mergeCell ref="L7:S7"/>
    <mergeCell ref="N9:S9"/>
  </mergeCells>
  <phoneticPr fontId="31" type="noConversion"/>
  <conditionalFormatting sqref="A1:A30">
    <cfRule type="cellIs" dxfId="60" priority="106" stopIfTrue="1" operator="equal">
      <formula>"""fake"""</formula>
    </cfRule>
  </conditionalFormatting>
  <conditionalFormatting sqref="B1:U1">
    <cfRule type="cellIs" dxfId="59" priority="14" stopIfTrue="1" operator="equal">
      <formula>"""fake"""</formula>
    </cfRule>
  </conditionalFormatting>
  <conditionalFormatting sqref="G11">
    <cfRule type="cellIs" dxfId="58" priority="8" operator="equal">
      <formula>"Funding less than $500."</formula>
    </cfRule>
    <cfRule type="cellIs" dxfId="57" priority="10" operator="equal">
      <formula>"Funding less than $500"</formula>
    </cfRule>
    <cfRule type="containsText" dxfId="56" priority="11" operator="containsText" text="Payback less than 1/2 year.">
      <formula>NOT(ISERROR(SEARCH("Payback less than 1/2 year.",G11)))</formula>
    </cfRule>
  </conditionalFormatting>
  <conditionalFormatting sqref="G12">
    <cfRule type="cellIs" dxfId="55" priority="9" operator="equal">
      <formula>"The funding is capped based on cost."</formula>
    </cfRule>
  </conditionalFormatting>
  <conditionalFormatting sqref="J12">
    <cfRule type="expression" dxfId="54" priority="2">
      <formula>$J12="Performance"</formula>
    </cfRule>
    <cfRule type="expression" dxfId="53" priority="4">
      <formula>$J12="Commissioning"</formula>
    </cfRule>
    <cfRule type="expression" dxfId="52" priority="5">
      <formula>$J12="Assessment"</formula>
    </cfRule>
  </conditionalFormatting>
  <conditionalFormatting sqref="J16 R16">
    <cfRule type="expression" dxfId="51" priority="6">
      <formula>$J12="Assessment"</formula>
    </cfRule>
  </conditionalFormatting>
  <conditionalFormatting sqref="J17 R17">
    <cfRule type="expression" dxfId="50" priority="3">
      <formula>$J12="Commissioning"</formula>
    </cfRule>
  </conditionalFormatting>
  <conditionalFormatting sqref="J18 R18">
    <cfRule type="expression" dxfId="49" priority="1">
      <formula>$J12="Performance"</formula>
    </cfRule>
  </conditionalFormatting>
  <conditionalFormatting sqref="O10:P11">
    <cfRule type="expression" dxfId="48" priority="65">
      <formula>CELL("protect",O10)=0</formula>
    </cfRule>
  </conditionalFormatting>
  <conditionalFormatting sqref="O16:R30">
    <cfRule type="containsText" dxfId="47" priority="13" operator="containsText" text="#N/A">
      <formula>NOT(ISERROR(SEARCH("#N/A",O16)))</formula>
    </cfRule>
  </conditionalFormatting>
  <conditionalFormatting sqref="AA10">
    <cfRule type="expression" dxfId="46" priority="99" stopIfTrue="1">
      <formula>$Z$19</formula>
    </cfRule>
    <cfRule type="expression" dxfId="45" priority="100" stopIfTrue="1">
      <formula>#REF!</formula>
    </cfRule>
  </conditionalFormatting>
  <conditionalFormatting sqref="AW13">
    <cfRule type="cellIs" dxfId="44" priority="107" stopIfTrue="1" operator="lessThan">
      <formula>#REF!</formula>
    </cfRule>
  </conditionalFormatting>
  <dataValidations count="2">
    <dataValidation type="list" allowBlank="1" showInputMessage="1" showErrorMessage="1" sqref="K16:K30" xr:uid="{00000000-0002-0000-1100-000000000000}">
      <formula1>$T$66:$T$68</formula1>
    </dataValidation>
    <dataValidation type="list" allowBlank="1" showInputMessage="1" showErrorMessage="1" sqref="M16:M30" xr:uid="{00000000-0002-0000-1100-000001000000}">
      <formula1>$V$66:$V$69</formula1>
    </dataValidation>
  </dataValidations>
  <printOptions horizontalCentered="1"/>
  <pageMargins left="0.5" right="0.5" top="0.5" bottom="0.5" header="0.5" footer="0.25"/>
  <pageSetup scale="60" orientation="landscape" r:id="rId1"/>
  <headerFooter alignWithMargins="0">
    <oddFooter xml:space="preserve">&amp;R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HiddenTables!$G51:$G53</xm:f>
          </x14:formula1>
          <xm:sqref>J12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8" tint="-0.249977111117893"/>
  </sheetPr>
  <dimension ref="A1:DD538"/>
  <sheetViews>
    <sheetView windowProtection="1" topLeftCell="A10" zoomScaleNormal="100" zoomScaleSheetLayoutView="100" workbookViewId="0">
      <selection activeCell="I39" sqref="I39:K39"/>
    </sheetView>
  </sheetViews>
  <sheetFormatPr defaultColWidth="9.140625" defaultRowHeight="14.25"/>
  <cols>
    <col min="1" max="1" width="3.5703125" style="478" customWidth="1"/>
    <col min="2" max="2" width="4.28515625" style="479" customWidth="1"/>
    <col min="3" max="3" width="4.85546875" style="479" customWidth="1"/>
    <col min="4" max="5" width="9.140625" style="479"/>
    <col min="6" max="6" width="11.5703125" style="479" customWidth="1"/>
    <col min="7" max="8" width="9.140625" style="479"/>
    <col min="9" max="11" width="10.42578125" style="479" customWidth="1"/>
    <col min="12" max="12" width="14.140625" style="479" customWidth="1"/>
    <col min="13" max="13" width="4.28515625" style="479" customWidth="1"/>
    <col min="14" max="14" width="3.5703125" style="478" customWidth="1"/>
    <col min="15" max="108" width="9.140625" style="478"/>
    <col min="109" max="16384" width="9.140625" style="479"/>
  </cols>
  <sheetData>
    <row r="1" spans="2:13" s="478" customFormat="1"/>
    <row r="2" spans="2:13">
      <c r="B2" s="484"/>
      <c r="C2" s="484"/>
      <c r="D2" s="484"/>
      <c r="E2" s="484"/>
      <c r="F2" s="484"/>
      <c r="G2" s="484"/>
      <c r="H2" s="484"/>
      <c r="I2" s="484"/>
      <c r="J2" s="484"/>
      <c r="K2" s="484"/>
      <c r="L2" s="1790" t="str">
        <f>'Change Log, Version ID'!F5</f>
        <v xml:space="preserve">CES - 2021b  </v>
      </c>
      <c r="M2" s="1790"/>
    </row>
    <row r="3" spans="2:13" ht="24">
      <c r="B3" s="484"/>
      <c r="C3" s="484"/>
      <c r="D3" s="484"/>
      <c r="E3" s="484"/>
      <c r="F3" s="484"/>
      <c r="G3" s="484"/>
      <c r="H3" s="1791" t="s">
        <v>186</v>
      </c>
      <c r="I3" s="1791"/>
      <c r="J3" s="1791"/>
      <c r="K3" s="1791"/>
      <c r="L3" s="1791"/>
      <c r="M3" s="484"/>
    </row>
    <row r="4" spans="2:13" ht="24">
      <c r="B4" s="484"/>
      <c r="C4" s="484"/>
      <c r="D4" s="484"/>
      <c r="E4" s="484"/>
      <c r="F4" s="484"/>
      <c r="G4" s="484"/>
      <c r="H4" s="485" t="s">
        <v>190</v>
      </c>
      <c r="I4" s="485"/>
      <c r="J4" s="485"/>
      <c r="K4" s="485"/>
      <c r="L4" s="485"/>
      <c r="M4" s="486"/>
    </row>
    <row r="5" spans="2:13">
      <c r="B5" s="484"/>
      <c r="C5" s="484"/>
      <c r="D5" s="484"/>
      <c r="E5" s="484"/>
      <c r="F5" s="484"/>
      <c r="G5" s="484"/>
      <c r="H5" s="484"/>
      <c r="I5" s="484"/>
      <c r="J5" s="484"/>
      <c r="K5" s="484"/>
      <c r="L5" s="484"/>
      <c r="M5" s="484"/>
    </row>
    <row r="6" spans="2:13">
      <c r="B6" s="480"/>
      <c r="C6" s="480"/>
      <c r="D6" s="480"/>
      <c r="E6" s="480"/>
      <c r="F6" s="480"/>
      <c r="G6" s="480"/>
      <c r="H6" s="480"/>
      <c r="I6" s="480"/>
      <c r="J6" s="480"/>
      <c r="K6" s="480"/>
      <c r="L6" s="480"/>
      <c r="M6" s="480"/>
    </row>
    <row r="7" spans="2:13" ht="17.25">
      <c r="B7" s="480"/>
      <c r="C7" s="480" t="s">
        <v>132</v>
      </c>
      <c r="D7" s="481"/>
      <c r="E7" s="1789" t="str">
        <f>IF(Application!K4="","",Application!K4)</f>
        <v/>
      </c>
      <c r="F7" s="1789"/>
      <c r="G7" s="1792" t="s">
        <v>155</v>
      </c>
      <c r="H7" s="1792"/>
      <c r="I7" s="1793" t="str">
        <f>IF(Application!K5="","",Application!K5)</f>
        <v/>
      </c>
      <c r="J7" s="1793"/>
      <c r="K7" s="1793"/>
      <c r="L7" s="1793"/>
      <c r="M7" s="480"/>
    </row>
    <row r="8" spans="2:13">
      <c r="B8" s="480"/>
      <c r="C8" s="480"/>
      <c r="D8" s="480"/>
      <c r="E8" s="480"/>
      <c r="F8" s="480"/>
      <c r="G8" s="480"/>
      <c r="H8" s="480"/>
      <c r="I8" s="480"/>
      <c r="J8" s="480"/>
      <c r="K8" s="480"/>
      <c r="L8" s="480"/>
      <c r="M8" s="480"/>
    </row>
    <row r="9" spans="2:13">
      <c r="B9" s="480"/>
      <c r="C9" s="480" t="s">
        <v>194</v>
      </c>
      <c r="D9" s="480"/>
      <c r="G9" s="1789" t="str">
        <f>IF(Application!D26="","",Application!D26)</f>
        <v xml:space="preserve"> </v>
      </c>
      <c r="H9" s="1789"/>
      <c r="I9" s="1789"/>
      <c r="J9" s="1789"/>
      <c r="L9" s="480"/>
      <c r="M9" s="480"/>
    </row>
    <row r="10" spans="2:13">
      <c r="B10" s="480"/>
      <c r="C10" s="480"/>
      <c r="D10" s="480"/>
      <c r="E10" s="480"/>
      <c r="F10" s="480"/>
      <c r="G10" s="480"/>
      <c r="H10" s="480"/>
      <c r="I10" s="480"/>
      <c r="J10" s="480"/>
      <c r="K10" s="480"/>
      <c r="L10" s="480"/>
      <c r="M10" s="480"/>
    </row>
    <row r="11" spans="2:13" ht="0.75" customHeight="1">
      <c r="B11" s="480"/>
      <c r="C11" s="480" t="s">
        <v>195</v>
      </c>
      <c r="D11" s="480"/>
      <c r="E11" s="480"/>
      <c r="F11" s="480"/>
      <c r="G11" s="480"/>
      <c r="H11" s="480"/>
      <c r="I11" s="480"/>
      <c r="J11" s="480"/>
      <c r="K11" s="480"/>
      <c r="L11" s="480"/>
      <c r="M11" s="480"/>
    </row>
    <row r="12" spans="2:13">
      <c r="B12" s="480"/>
      <c r="C12" s="1795" t="str">
        <f>IF(Application!D29="","",Application!D29)</f>
        <v/>
      </c>
      <c r="D12" s="1795"/>
      <c r="E12" s="1795"/>
      <c r="F12" s="1796" t="s">
        <v>158</v>
      </c>
      <c r="G12" s="1796"/>
      <c r="H12" s="1796"/>
      <c r="I12" s="1796"/>
      <c r="J12" s="1796"/>
      <c r="K12" s="1796"/>
      <c r="L12" s="1796"/>
      <c r="M12" s="480"/>
    </row>
    <row r="13" spans="2:13" ht="90" customHeight="1">
      <c r="B13" s="480"/>
      <c r="C13" s="1797" t="s">
        <v>159</v>
      </c>
      <c r="D13" s="1797"/>
      <c r="E13" s="1797"/>
      <c r="F13" s="1797"/>
      <c r="G13" s="1797"/>
      <c r="H13" s="1797"/>
      <c r="I13" s="1797"/>
      <c r="J13" s="1797"/>
      <c r="K13" s="1797"/>
      <c r="L13" s="1797"/>
      <c r="M13" s="480"/>
    </row>
    <row r="14" spans="2:13" ht="13.5" customHeight="1">
      <c r="B14" s="480"/>
      <c r="C14" s="480"/>
      <c r="D14" s="480"/>
      <c r="E14" s="480"/>
      <c r="F14" s="480"/>
      <c r="G14" s="480"/>
      <c r="H14" s="480"/>
      <c r="I14" s="480"/>
      <c r="J14" s="480"/>
      <c r="K14" s="480"/>
      <c r="L14" s="480"/>
      <c r="M14" s="480"/>
    </row>
    <row r="15" spans="2:13" ht="102.75" customHeight="1">
      <c r="B15" s="480"/>
      <c r="C15" s="487" t="s">
        <v>160</v>
      </c>
      <c r="D15" s="1797" t="s">
        <v>161</v>
      </c>
      <c r="E15" s="1797"/>
      <c r="F15" s="1797"/>
      <c r="G15" s="1797"/>
      <c r="H15" s="1797"/>
      <c r="I15" s="1797"/>
      <c r="J15" s="1797"/>
      <c r="K15" s="1797"/>
      <c r="L15" s="1797"/>
      <c r="M15" s="480"/>
    </row>
    <row r="16" spans="2:13" ht="57.75" customHeight="1">
      <c r="B16" s="480"/>
      <c r="C16" s="487" t="s">
        <v>162</v>
      </c>
      <c r="D16" s="1797" t="s">
        <v>163</v>
      </c>
      <c r="E16" s="1797"/>
      <c r="F16" s="1797"/>
      <c r="G16" s="1797"/>
      <c r="H16" s="1797"/>
      <c r="I16" s="1797"/>
      <c r="J16" s="1797"/>
      <c r="K16" s="1797"/>
      <c r="L16" s="1797"/>
      <c r="M16" s="480"/>
    </row>
    <row r="17" spans="2:13" ht="57.75" customHeight="1">
      <c r="B17" s="480"/>
      <c r="C17" s="487" t="s">
        <v>242</v>
      </c>
      <c r="D17" s="1797" t="s">
        <v>164</v>
      </c>
      <c r="E17" s="1797"/>
      <c r="F17" s="1797"/>
      <c r="G17" s="1797"/>
      <c r="H17" s="1797"/>
      <c r="I17" s="1797"/>
      <c r="J17" s="1797"/>
      <c r="K17" s="1797"/>
      <c r="L17" s="1797"/>
      <c r="M17" s="480"/>
    </row>
    <row r="18" spans="2:13" ht="113.25" customHeight="1">
      <c r="B18" s="480"/>
      <c r="C18" s="487" t="s">
        <v>165</v>
      </c>
      <c r="D18" s="1797" t="s">
        <v>166</v>
      </c>
      <c r="E18" s="1797"/>
      <c r="F18" s="1797"/>
      <c r="G18" s="1797"/>
      <c r="H18" s="1797"/>
      <c r="I18" s="1797"/>
      <c r="J18" s="1797"/>
      <c r="K18" s="1797"/>
      <c r="L18" s="1797"/>
      <c r="M18" s="480"/>
    </row>
    <row r="19" spans="2:13" ht="30.75" customHeight="1">
      <c r="B19" s="480"/>
      <c r="C19" s="487" t="s">
        <v>243</v>
      </c>
      <c r="D19" s="1797" t="s">
        <v>167</v>
      </c>
      <c r="E19" s="1797"/>
      <c r="F19" s="1797"/>
      <c r="G19" s="1797"/>
      <c r="H19" s="1797"/>
      <c r="I19" s="1797"/>
      <c r="J19" s="1797"/>
      <c r="K19" s="1797"/>
      <c r="L19" s="1797"/>
      <c r="M19" s="480"/>
    </row>
    <row r="20" spans="2:13" ht="59.25" customHeight="1">
      <c r="B20" s="480"/>
      <c r="C20" s="487" t="s">
        <v>244</v>
      </c>
      <c r="D20" s="1797" t="s">
        <v>168</v>
      </c>
      <c r="E20" s="1797"/>
      <c r="F20" s="1797"/>
      <c r="G20" s="1797"/>
      <c r="H20" s="1797"/>
      <c r="I20" s="1797"/>
      <c r="J20" s="1797"/>
      <c r="K20" s="1797"/>
      <c r="L20" s="1797"/>
      <c r="M20" s="480"/>
    </row>
    <row r="21" spans="2:13" ht="58.5" customHeight="1">
      <c r="B21" s="480"/>
      <c r="C21" s="487" t="s">
        <v>245</v>
      </c>
      <c r="D21" s="1797" t="s">
        <v>169</v>
      </c>
      <c r="E21" s="1797"/>
      <c r="F21" s="1797"/>
      <c r="G21" s="1797"/>
      <c r="H21" s="1797"/>
      <c r="I21" s="1797"/>
      <c r="J21" s="1797"/>
      <c r="K21" s="1797"/>
      <c r="L21" s="1797"/>
      <c r="M21" s="480"/>
    </row>
    <row r="22" spans="2:13">
      <c r="B22" s="480"/>
      <c r="C22" s="480"/>
      <c r="D22" s="1798" t="s">
        <v>171</v>
      </c>
      <c r="E22" s="1798"/>
      <c r="F22" s="1798"/>
      <c r="G22" s="1798"/>
      <c r="H22" s="1798"/>
      <c r="I22" s="1798"/>
      <c r="J22" s="1798"/>
      <c r="K22" s="1798"/>
      <c r="L22" s="1798"/>
      <c r="M22" s="480"/>
    </row>
    <row r="23" spans="2:13">
      <c r="B23" s="480"/>
      <c r="C23" s="480"/>
      <c r="D23" s="480"/>
      <c r="E23" s="480"/>
      <c r="F23" s="480"/>
      <c r="G23" s="480"/>
      <c r="H23" s="480"/>
      <c r="I23" s="480"/>
      <c r="J23" s="480"/>
      <c r="K23" s="480"/>
      <c r="L23" s="480"/>
      <c r="M23" s="480"/>
    </row>
    <row r="24" spans="2:13">
      <c r="B24" s="480"/>
      <c r="C24" s="480"/>
      <c r="D24" s="480"/>
      <c r="E24" s="480"/>
      <c r="F24" s="480"/>
      <c r="G24" s="480"/>
      <c r="H24" s="480"/>
      <c r="I24" s="480"/>
      <c r="J24" s="480"/>
      <c r="K24" s="480"/>
      <c r="L24" s="480"/>
      <c r="M24" s="480"/>
    </row>
    <row r="25" spans="2:13" ht="73.5" customHeight="1">
      <c r="B25" s="480"/>
      <c r="C25" s="1794" t="s">
        <v>170</v>
      </c>
      <c r="D25" s="1794"/>
      <c r="E25" s="1794"/>
      <c r="F25" s="1794"/>
      <c r="G25" s="1794"/>
      <c r="H25" s="1794"/>
      <c r="I25" s="1794"/>
      <c r="J25" s="1794"/>
      <c r="K25" s="1794"/>
      <c r="L25" s="1794"/>
      <c r="M25" s="480"/>
    </row>
    <row r="26" spans="2:13">
      <c r="B26" s="480"/>
      <c r="C26" s="480"/>
      <c r="D26" s="480"/>
      <c r="E26" s="480"/>
      <c r="F26" s="480"/>
      <c r="G26" s="480"/>
      <c r="H26" s="480"/>
      <c r="I26" s="480"/>
      <c r="J26" s="480"/>
      <c r="K26" s="480"/>
      <c r="L26" s="480"/>
      <c r="M26" s="480"/>
    </row>
    <row r="27" spans="2:13" ht="30.75" customHeight="1">
      <c r="B27" s="480"/>
      <c r="C27" s="1799" t="s">
        <v>172</v>
      </c>
      <c r="D27" s="1799"/>
      <c r="E27" s="1799"/>
      <c r="F27" s="1799"/>
      <c r="G27" s="1799"/>
      <c r="H27" s="1799"/>
      <c r="I27" s="480"/>
      <c r="J27" s="1800">
        <f>'Project Summary Form'!R31</f>
        <v>0</v>
      </c>
      <c r="K27" s="1801"/>
      <c r="L27" s="480"/>
      <c r="M27" s="480"/>
    </row>
    <row r="28" spans="2:13">
      <c r="B28" s="480"/>
      <c r="C28" s="480"/>
      <c r="D28" s="480"/>
      <c r="E28" s="480"/>
      <c r="F28" s="480"/>
      <c r="G28" s="480"/>
      <c r="H28" s="480"/>
      <c r="I28" s="480"/>
      <c r="J28" s="480"/>
      <c r="K28" s="480"/>
      <c r="L28" s="480"/>
      <c r="M28" s="480"/>
    </row>
    <row r="29" spans="2:13">
      <c r="B29" s="480"/>
      <c r="C29" s="1802" t="s">
        <v>173</v>
      </c>
      <c r="D29" s="1802"/>
      <c r="E29" s="1802"/>
      <c r="F29" s="1802"/>
      <c r="G29" s="1802"/>
      <c r="H29" s="1802"/>
      <c r="I29" s="1802"/>
      <c r="J29" s="1802"/>
      <c r="K29" s="1802"/>
      <c r="L29" s="1802"/>
      <c r="M29" s="480"/>
    </row>
    <row r="30" spans="2:13">
      <c r="B30" s="480"/>
      <c r="C30" s="1802"/>
      <c r="D30" s="1802"/>
      <c r="E30" s="1802"/>
      <c r="F30" s="1802"/>
      <c r="G30" s="1802"/>
      <c r="H30" s="1802"/>
      <c r="I30" s="1802"/>
      <c r="J30" s="1802"/>
      <c r="K30" s="1802"/>
      <c r="L30" s="1802"/>
      <c r="M30" s="480"/>
    </row>
    <row r="31" spans="2:13">
      <c r="B31" s="480"/>
      <c r="C31" s="1802"/>
      <c r="D31" s="1802"/>
      <c r="E31" s="1802"/>
      <c r="F31" s="1802"/>
      <c r="G31" s="1802"/>
      <c r="H31" s="1802"/>
      <c r="I31" s="1802"/>
      <c r="J31" s="1802"/>
      <c r="K31" s="1802"/>
      <c r="L31" s="1802"/>
      <c r="M31" s="480"/>
    </row>
    <row r="32" spans="2:13">
      <c r="B32" s="480"/>
      <c r="C32" s="1802"/>
      <c r="D32" s="1802"/>
      <c r="E32" s="1802"/>
      <c r="F32" s="1802"/>
      <c r="G32" s="1802"/>
      <c r="H32" s="1802"/>
      <c r="I32" s="1802"/>
      <c r="J32" s="1802"/>
      <c r="K32" s="1802"/>
      <c r="L32" s="1802"/>
      <c r="M32" s="480"/>
    </row>
    <row r="33" spans="2:13" ht="34.5" customHeight="1">
      <c r="B33" s="480"/>
      <c r="C33" s="1802"/>
      <c r="D33" s="1802"/>
      <c r="E33" s="1802"/>
      <c r="F33" s="1802"/>
      <c r="G33" s="1802"/>
      <c r="H33" s="1802"/>
      <c r="I33" s="1802"/>
      <c r="J33" s="1802"/>
      <c r="K33" s="1802"/>
      <c r="L33" s="1802"/>
      <c r="M33" s="480"/>
    </row>
    <row r="34" spans="2:13">
      <c r="B34" s="480"/>
      <c r="C34" s="480"/>
      <c r="D34" s="480"/>
      <c r="E34" s="480"/>
      <c r="F34" s="480"/>
      <c r="G34" s="480"/>
      <c r="H34" s="480"/>
      <c r="I34" s="480"/>
      <c r="J34" s="480"/>
      <c r="K34" s="480"/>
      <c r="L34" s="480"/>
      <c r="M34" s="480"/>
    </row>
    <row r="35" spans="2:13" ht="25.5" customHeight="1">
      <c r="B35" s="480"/>
      <c r="C35" s="1803" t="s">
        <v>181</v>
      </c>
      <c r="D35" s="1803"/>
      <c r="E35" s="1803"/>
      <c r="F35" s="1803"/>
      <c r="G35" s="1807"/>
      <c r="H35" s="1807"/>
      <c r="I35" s="1807"/>
      <c r="J35" s="1807"/>
      <c r="K35" s="488" t="s">
        <v>137</v>
      </c>
      <c r="L35" s="532"/>
      <c r="M35" s="480"/>
    </row>
    <row r="36" spans="2:13">
      <c r="B36" s="480"/>
      <c r="C36" s="480"/>
      <c r="D36" s="480"/>
      <c r="E36" s="480"/>
      <c r="F36" s="480"/>
      <c r="G36" s="480"/>
      <c r="H36" s="480"/>
      <c r="I36" s="480"/>
      <c r="J36" s="480"/>
      <c r="K36" s="480"/>
      <c r="L36" s="480"/>
      <c r="M36" s="480"/>
    </row>
    <row r="37" spans="2:13" ht="23.25" customHeight="1">
      <c r="B37" s="488"/>
      <c r="C37" s="488"/>
      <c r="D37" s="488"/>
      <c r="E37" s="488" t="s">
        <v>174</v>
      </c>
      <c r="F37" s="1804" t="str">
        <f>IF(Application!D29="","",Application!D29)</f>
        <v/>
      </c>
      <c r="G37" s="1805"/>
      <c r="H37" s="1806"/>
      <c r="I37" s="488" t="s">
        <v>175</v>
      </c>
      <c r="J37" s="1804" t="str">
        <f>IF(Application!D30="","",Application!D30)</f>
        <v/>
      </c>
      <c r="K37" s="1805"/>
      <c r="L37" s="1806"/>
      <c r="M37" s="480"/>
    </row>
    <row r="38" spans="2:13" ht="23.25" customHeight="1">
      <c r="B38" s="1808" t="s">
        <v>246</v>
      </c>
      <c r="C38" s="1808"/>
      <c r="D38" s="1808"/>
      <c r="E38" s="1809"/>
      <c r="F38" s="1804" t="str">
        <f>IF(Application!D26="","",Application!D26)</f>
        <v xml:space="preserve"> </v>
      </c>
      <c r="G38" s="1805"/>
      <c r="H38" s="1805"/>
      <c r="I38" s="1805"/>
      <c r="J38" s="1805"/>
      <c r="K38" s="1805"/>
      <c r="L38" s="1806"/>
      <c r="M38" s="480"/>
    </row>
    <row r="39" spans="2:13" ht="23.25" customHeight="1">
      <c r="B39" s="488"/>
      <c r="C39" s="488"/>
      <c r="D39" s="488"/>
      <c r="E39" s="488" t="s">
        <v>180</v>
      </c>
      <c r="F39" s="1804" t="str">
        <f>IF(Application!D28="","",Application!D28)</f>
        <v/>
      </c>
      <c r="G39" s="1805"/>
      <c r="H39" s="1805"/>
      <c r="I39" s="1805"/>
      <c r="J39" s="1805"/>
      <c r="K39" s="1805"/>
      <c r="L39" s="1806"/>
      <c r="M39" s="480"/>
    </row>
    <row r="40" spans="2:13" ht="23.25" customHeight="1">
      <c r="B40" s="488"/>
      <c r="C40" s="488"/>
      <c r="D40" s="488"/>
      <c r="E40" s="488" t="s">
        <v>204</v>
      </c>
      <c r="F40" s="1804" t="str">
        <f>IF(Application!J28="","",CONCATENATE(Application!J28,", ",Application!M28," ",Application!O28))</f>
        <v/>
      </c>
      <c r="G40" s="1805"/>
      <c r="H40" s="1805"/>
      <c r="I40" s="1805"/>
      <c r="J40" s="1805"/>
      <c r="K40" s="1805"/>
      <c r="L40" s="1806"/>
      <c r="M40" s="480"/>
    </row>
    <row r="41" spans="2:13">
      <c r="B41" s="480"/>
      <c r="C41" s="480"/>
      <c r="D41" s="480"/>
      <c r="E41" s="489"/>
      <c r="F41" s="480"/>
      <c r="G41" s="489"/>
      <c r="H41" s="480"/>
      <c r="I41" s="480"/>
      <c r="J41" s="480"/>
      <c r="K41" s="480"/>
      <c r="L41" s="480"/>
      <c r="M41" s="480"/>
    </row>
    <row r="42" spans="2:13">
      <c r="B42" s="480"/>
      <c r="C42" s="490" t="s">
        <v>176</v>
      </c>
      <c r="D42" s="480"/>
      <c r="E42" s="480"/>
      <c r="F42" s="480"/>
      <c r="G42" s="480"/>
      <c r="H42" s="480"/>
      <c r="I42" s="480"/>
      <c r="J42" s="480"/>
      <c r="K42" s="480"/>
      <c r="L42" s="480"/>
      <c r="M42" s="480"/>
    </row>
    <row r="43" spans="2:13">
      <c r="B43" s="480"/>
      <c r="C43" s="480"/>
      <c r="D43" s="480"/>
      <c r="E43" s="480"/>
      <c r="F43" s="480"/>
      <c r="G43" s="480"/>
      <c r="H43" s="480"/>
      <c r="I43" s="480"/>
      <c r="J43" s="480"/>
      <c r="K43" s="480"/>
      <c r="L43" s="480"/>
      <c r="M43" s="480"/>
    </row>
    <row r="44" spans="2:13" ht="264" customHeight="1">
      <c r="B44" s="480"/>
      <c r="C44" s="1797" t="s">
        <v>177</v>
      </c>
      <c r="D44" s="1797"/>
      <c r="E44" s="1797"/>
      <c r="F44" s="1797"/>
      <c r="G44" s="1797"/>
      <c r="H44" s="1797"/>
      <c r="I44" s="1797"/>
      <c r="J44" s="1797"/>
      <c r="K44" s="1797"/>
      <c r="L44" s="1797"/>
      <c r="M44" s="480"/>
    </row>
    <row r="45" spans="2:13">
      <c r="B45" s="480"/>
      <c r="C45" s="480"/>
      <c r="D45" s="480"/>
      <c r="E45" s="480"/>
      <c r="F45" s="480"/>
      <c r="G45" s="480"/>
      <c r="H45" s="480"/>
      <c r="I45" s="480"/>
      <c r="J45" s="480"/>
      <c r="K45" s="480"/>
      <c r="L45" s="480"/>
      <c r="M45" s="480"/>
    </row>
    <row r="46" spans="2:13" ht="24" customHeight="1">
      <c r="B46" s="480"/>
      <c r="C46" s="480"/>
      <c r="D46" s="1792" t="s">
        <v>183</v>
      </c>
      <c r="E46" s="1792"/>
      <c r="F46" s="1810"/>
      <c r="G46" s="1810"/>
      <c r="H46" s="1810"/>
      <c r="I46" s="1810"/>
      <c r="J46" s="1810"/>
      <c r="K46" s="488" t="s">
        <v>137</v>
      </c>
      <c r="L46" s="532"/>
      <c r="M46" s="480"/>
    </row>
    <row r="47" spans="2:13">
      <c r="B47" s="480"/>
      <c r="C47" s="480"/>
      <c r="D47" s="480"/>
      <c r="E47" s="480"/>
      <c r="F47" s="480"/>
      <c r="G47" s="480"/>
      <c r="H47" s="480"/>
      <c r="I47" s="480"/>
      <c r="J47" s="480"/>
      <c r="K47" s="480"/>
      <c r="L47" s="480"/>
      <c r="M47" s="480"/>
    </row>
    <row r="48" spans="2:13" ht="21.75" customHeight="1">
      <c r="B48" s="480"/>
      <c r="C48" s="480"/>
      <c r="D48" s="480"/>
      <c r="E48" s="488" t="s">
        <v>174</v>
      </c>
      <c r="F48" s="1804">
        <f>IF('Cx Payment Request'!$G$52="","",'Cx Payment Request'!$G$52)</f>
        <v>0</v>
      </c>
      <c r="G48" s="1805"/>
      <c r="H48" s="1806"/>
      <c r="I48" s="488" t="s">
        <v>175</v>
      </c>
      <c r="J48" s="1804" t="str">
        <f>IF('Cx Payment Request'!$C$53="Contractor 1",Application!$D$42,IF('Cx Payment Request'!$C$53="Contractor 2",Application!$D$57,""))</f>
        <v/>
      </c>
      <c r="K48" s="1805"/>
      <c r="L48" s="1806"/>
      <c r="M48" s="480"/>
    </row>
    <row r="49" spans="2:13" ht="21.75" customHeight="1">
      <c r="B49" s="480"/>
      <c r="C49" s="480"/>
      <c r="D49" s="480"/>
      <c r="E49" s="488" t="s">
        <v>182</v>
      </c>
      <c r="F49" s="1804" t="str">
        <f>IF('Cx Payment Request'!$G$51="","",'Cx Payment Request'!$G$51)</f>
        <v xml:space="preserve"> </v>
      </c>
      <c r="G49" s="1805"/>
      <c r="H49" s="1805"/>
      <c r="I49" s="1805"/>
      <c r="J49" s="1805"/>
      <c r="K49" s="1805"/>
      <c r="L49" s="1806"/>
      <c r="M49" s="480"/>
    </row>
    <row r="50" spans="2:13" ht="21.75" customHeight="1">
      <c r="B50" s="480"/>
      <c r="C50" s="480"/>
      <c r="D50" s="480"/>
      <c r="E50" s="488" t="s">
        <v>145</v>
      </c>
      <c r="F50" s="1811">
        <f>IF('Cx Payment Request'!$G$53="","",'Cx Payment Request'!$G$53)</f>
        <v>0</v>
      </c>
      <c r="G50" s="1812"/>
      <c r="H50" s="1812"/>
      <c r="I50" s="1812"/>
      <c r="J50" s="1812"/>
      <c r="K50" s="1812"/>
      <c r="L50" s="1813"/>
      <c r="M50" s="480"/>
    </row>
    <row r="51" spans="2:13" ht="21.75" customHeight="1">
      <c r="B51" s="480"/>
      <c r="C51" s="480"/>
      <c r="D51" s="480"/>
      <c r="E51" s="488" t="s">
        <v>178</v>
      </c>
      <c r="F51" s="1804">
        <f>IF('Cx Payment Request'!$G$54="","",'Cx Payment Request'!$G$54)</f>
        <v>0</v>
      </c>
      <c r="G51" s="1805"/>
      <c r="H51" s="1805"/>
      <c r="I51" s="1805"/>
      <c r="J51" s="1805"/>
      <c r="K51" s="1805"/>
      <c r="L51" s="1806"/>
      <c r="M51" s="480"/>
    </row>
    <row r="52" spans="2:13" ht="21.75" customHeight="1">
      <c r="B52" s="480"/>
      <c r="C52" s="480"/>
      <c r="D52" s="480"/>
      <c r="E52" s="488" t="s">
        <v>197</v>
      </c>
      <c r="F52" s="1804" t="str">
        <f>IF('Cx Payment Request'!$G$55="","",'Cx Payment Request'!$G$55)</f>
        <v xml:space="preserve">,  </v>
      </c>
      <c r="G52" s="1805"/>
      <c r="H52" s="1805"/>
      <c r="I52" s="1805"/>
      <c r="J52" s="1805"/>
      <c r="K52" s="1805"/>
      <c r="L52" s="1806"/>
      <c r="M52" s="480"/>
    </row>
    <row r="53" spans="2:13">
      <c r="B53" s="480"/>
      <c r="C53" s="480"/>
      <c r="D53" s="480"/>
      <c r="E53" s="480"/>
      <c r="F53" s="480"/>
      <c r="G53" s="480"/>
      <c r="H53" s="480"/>
      <c r="I53" s="480"/>
      <c r="J53" s="480"/>
      <c r="K53" s="480"/>
      <c r="L53" s="491" t="str">
        <f>'Change Log, Version ID'!F6</f>
        <v>For proposals submitted after August 1, 2019.  20190801a</v>
      </c>
      <c r="M53" s="480"/>
    </row>
    <row r="54" spans="2:13" s="478" customFormat="1"/>
    <row r="55" spans="2:13" s="478" customFormat="1"/>
    <row r="56" spans="2:13" s="478" customFormat="1"/>
    <row r="57" spans="2:13" s="478" customFormat="1"/>
    <row r="58" spans="2:13" s="478" customFormat="1"/>
    <row r="59" spans="2:13" s="478" customFormat="1"/>
    <row r="60" spans="2:13" s="478" customFormat="1"/>
    <row r="61" spans="2:13" s="478" customFormat="1"/>
    <row r="62" spans="2:13" s="478" customFormat="1"/>
    <row r="63" spans="2:13" s="478" customFormat="1"/>
    <row r="64" spans="2:13" s="478" customFormat="1"/>
    <row r="65" s="478" customFormat="1"/>
    <row r="66" s="478" customFormat="1"/>
    <row r="67" s="478" customFormat="1"/>
    <row r="68" s="478" customFormat="1"/>
    <row r="69" s="478" customFormat="1"/>
    <row r="70" s="478" customFormat="1"/>
    <row r="71" s="478" customFormat="1"/>
    <row r="72" s="478" customFormat="1"/>
    <row r="73" s="478" customFormat="1"/>
    <row r="74" s="478" customFormat="1"/>
    <row r="75" s="478" customFormat="1"/>
    <row r="76" s="478" customFormat="1"/>
    <row r="77" s="478" customFormat="1"/>
    <row r="78" s="478" customFormat="1"/>
    <row r="79" s="478" customFormat="1"/>
    <row r="80" s="478" customFormat="1"/>
    <row r="81" s="478" customFormat="1"/>
    <row r="82" s="478" customFormat="1"/>
    <row r="83" s="478" customFormat="1"/>
    <row r="84" s="478" customFormat="1"/>
    <row r="85" s="478" customFormat="1"/>
    <row r="86" s="478" customFormat="1"/>
    <row r="87" s="478" customFormat="1"/>
    <row r="88" s="478" customFormat="1"/>
    <row r="89" s="478" customFormat="1"/>
    <row r="90" s="478" customFormat="1"/>
    <row r="91" s="478" customFormat="1"/>
    <row r="92" s="478" customFormat="1"/>
    <row r="93" s="478" customFormat="1"/>
    <row r="94" s="478" customFormat="1"/>
    <row r="95" s="478" customFormat="1"/>
    <row r="96" s="478" customFormat="1"/>
    <row r="97" s="478" customFormat="1"/>
    <row r="98" s="478" customFormat="1"/>
    <row r="99" s="478" customFormat="1"/>
    <row r="100" s="478" customFormat="1"/>
    <row r="101" s="478" customFormat="1"/>
    <row r="102" s="478" customFormat="1"/>
    <row r="103" s="478" customFormat="1"/>
    <row r="104" s="478" customFormat="1"/>
    <row r="105" s="478" customFormat="1"/>
    <row r="106" s="478" customFormat="1"/>
    <row r="107" s="478" customFormat="1"/>
    <row r="108" s="478" customFormat="1"/>
    <row r="109" s="478" customFormat="1"/>
    <row r="110" s="478" customFormat="1"/>
    <row r="111" s="478" customFormat="1"/>
    <row r="112" s="478" customFormat="1"/>
    <row r="113" s="478" customFormat="1"/>
    <row r="114" s="478" customFormat="1"/>
    <row r="115" s="478" customFormat="1"/>
    <row r="116" s="478" customFormat="1"/>
    <row r="117" s="478" customFormat="1"/>
    <row r="118" s="478" customFormat="1"/>
    <row r="119" s="478" customFormat="1"/>
    <row r="120" s="478" customFormat="1"/>
    <row r="121" s="478" customFormat="1"/>
    <row r="122" s="478" customFormat="1"/>
    <row r="123" s="478" customFormat="1"/>
    <row r="124" s="478" customFormat="1"/>
    <row r="125" s="478" customFormat="1"/>
    <row r="126" s="478" customFormat="1"/>
    <row r="127" s="478" customFormat="1"/>
    <row r="128" s="478" customFormat="1"/>
    <row r="129" s="478" customFormat="1"/>
    <row r="130" s="478" customFormat="1"/>
    <row r="131" s="478" customFormat="1"/>
    <row r="132" s="478" customFormat="1"/>
    <row r="133" s="478" customFormat="1"/>
    <row r="134" s="478" customFormat="1"/>
    <row r="135" s="478" customFormat="1"/>
    <row r="136" s="478" customFormat="1"/>
    <row r="137" s="478" customFormat="1"/>
    <row r="138" s="478" customFormat="1"/>
    <row r="139" s="478" customFormat="1"/>
    <row r="140" s="478" customFormat="1"/>
    <row r="141" s="478" customFormat="1"/>
    <row r="142" s="478" customFormat="1"/>
    <row r="143" s="478" customFormat="1"/>
    <row r="144" s="478" customFormat="1"/>
    <row r="145" s="478" customFormat="1"/>
    <row r="146" s="478" customFormat="1"/>
    <row r="147" s="478" customFormat="1"/>
    <row r="148" s="478" customFormat="1"/>
    <row r="149" s="478" customFormat="1"/>
    <row r="150" s="478" customFormat="1"/>
    <row r="151" s="478" customFormat="1"/>
    <row r="152" s="478" customFormat="1"/>
    <row r="153" s="478" customFormat="1"/>
    <row r="154" s="478" customFormat="1"/>
    <row r="155" s="478" customFormat="1"/>
    <row r="156" s="478" customFormat="1"/>
    <row r="157" s="478" customFormat="1"/>
    <row r="158" s="478" customFormat="1"/>
    <row r="159" s="478" customFormat="1"/>
    <row r="160" s="478" customFormat="1"/>
    <row r="161" s="478" customFormat="1"/>
    <row r="162" s="478" customFormat="1"/>
    <row r="163" s="478" customFormat="1"/>
    <row r="164" s="478" customFormat="1"/>
    <row r="165" s="478" customFormat="1"/>
    <row r="166" s="478" customFormat="1"/>
    <row r="167" s="478" customFormat="1"/>
    <row r="168" s="478" customFormat="1"/>
    <row r="169" s="478" customFormat="1"/>
    <row r="170" s="478" customFormat="1"/>
    <row r="171" s="478" customFormat="1"/>
    <row r="172" s="478" customFormat="1"/>
    <row r="173" s="478" customFormat="1"/>
    <row r="174" s="478" customFormat="1"/>
    <row r="175" s="478" customFormat="1"/>
    <row r="176" s="478" customFormat="1"/>
    <row r="177" s="478" customFormat="1"/>
    <row r="178" s="478" customFormat="1"/>
    <row r="179" s="478" customFormat="1"/>
    <row r="180" s="478" customFormat="1"/>
    <row r="181" s="478" customFormat="1"/>
    <row r="182" s="478" customFormat="1"/>
    <row r="183" s="478" customFormat="1"/>
    <row r="184" s="478" customFormat="1"/>
    <row r="185" s="478" customFormat="1"/>
    <row r="186" s="478" customFormat="1"/>
    <row r="187" s="478" customFormat="1"/>
    <row r="188" s="478" customFormat="1"/>
    <row r="189" s="478" customFormat="1"/>
    <row r="190" s="478" customFormat="1"/>
    <row r="191" s="478" customFormat="1"/>
    <row r="192" s="478" customFormat="1"/>
    <row r="193" s="478" customFormat="1"/>
    <row r="194" s="478" customFormat="1"/>
    <row r="195" s="478" customFormat="1"/>
    <row r="196" s="478" customFormat="1"/>
    <row r="197" s="478" customFormat="1"/>
    <row r="198" s="478" customFormat="1"/>
    <row r="199" s="478" customFormat="1"/>
    <row r="200" s="478" customFormat="1"/>
    <row r="201" s="478" customFormat="1"/>
    <row r="202" s="478" customFormat="1"/>
    <row r="203" s="478" customFormat="1"/>
    <row r="204" s="478" customFormat="1"/>
    <row r="205" s="478" customFormat="1"/>
    <row r="206" s="478" customFormat="1"/>
    <row r="207" s="478" customFormat="1"/>
    <row r="208" s="478" customFormat="1"/>
    <row r="209" s="478" customFormat="1"/>
    <row r="210" s="478" customFormat="1"/>
    <row r="211" s="478" customFormat="1"/>
    <row r="212" s="478" customFormat="1"/>
    <row r="213" s="478" customFormat="1"/>
    <row r="214" s="478" customFormat="1"/>
    <row r="215" s="478" customFormat="1"/>
    <row r="216" s="478" customFormat="1"/>
    <row r="217" s="478" customFormat="1"/>
    <row r="218" s="478" customFormat="1"/>
    <row r="219" s="478" customFormat="1"/>
    <row r="220" s="478" customFormat="1"/>
    <row r="221" s="478" customFormat="1"/>
    <row r="222" s="478" customFormat="1"/>
    <row r="223" s="478" customFormat="1"/>
    <row r="224" s="478" customFormat="1"/>
    <row r="225" s="478" customFormat="1"/>
    <row r="226" s="478" customFormat="1"/>
    <row r="227" s="478" customFormat="1"/>
    <row r="228" s="478" customFormat="1"/>
    <row r="229" s="478" customFormat="1"/>
    <row r="230" s="478" customFormat="1"/>
    <row r="231" s="478" customFormat="1"/>
    <row r="232" s="478" customFormat="1"/>
    <row r="233" s="478" customFormat="1"/>
    <row r="234" s="478" customFormat="1"/>
    <row r="235" s="478" customFormat="1"/>
    <row r="236" s="478" customFormat="1"/>
    <row r="237" s="478" customFormat="1"/>
    <row r="238" s="478" customFormat="1"/>
    <row r="239" s="478" customFormat="1"/>
    <row r="240" s="478" customFormat="1"/>
    <row r="241" s="478" customFormat="1"/>
    <row r="242" s="478" customFormat="1"/>
    <row r="243" s="478" customFormat="1"/>
    <row r="244" s="478" customFormat="1"/>
    <row r="245" s="478" customFormat="1"/>
    <row r="246" s="478" customFormat="1"/>
    <row r="247" s="478" customFormat="1"/>
    <row r="248" s="478" customFormat="1"/>
    <row r="249" s="478" customFormat="1"/>
    <row r="250" s="478" customFormat="1"/>
    <row r="251" s="478" customFormat="1"/>
    <row r="252" s="478" customFormat="1"/>
    <row r="253" s="478" customFormat="1"/>
    <row r="254" s="478" customFormat="1"/>
    <row r="255" s="478" customFormat="1"/>
    <row r="256" s="478" customFormat="1"/>
    <row r="257" s="478" customFormat="1"/>
    <row r="258" s="478" customFormat="1"/>
    <row r="259" s="478" customFormat="1"/>
    <row r="260" s="478" customFormat="1"/>
    <row r="261" s="478" customFormat="1"/>
    <row r="262" s="478" customFormat="1"/>
    <row r="263" s="478" customFormat="1"/>
    <row r="264" s="478" customFormat="1"/>
    <row r="265" s="478" customFormat="1"/>
    <row r="266" s="478" customFormat="1"/>
    <row r="267" s="478" customFormat="1"/>
    <row r="268" s="478" customFormat="1"/>
    <row r="269" s="478" customFormat="1"/>
    <row r="270" s="478" customFormat="1"/>
    <row r="271" s="478" customFormat="1"/>
    <row r="272" s="478" customFormat="1"/>
    <row r="273" s="478" customFormat="1"/>
    <row r="274" s="478" customFormat="1"/>
    <row r="275" s="478" customFormat="1"/>
    <row r="276" s="478" customFormat="1"/>
    <row r="277" s="478" customFormat="1"/>
    <row r="278" s="478" customFormat="1"/>
    <row r="279" s="478" customFormat="1"/>
    <row r="280" s="478" customFormat="1"/>
    <row r="281" s="478" customFormat="1"/>
    <row r="282" s="478" customFormat="1"/>
    <row r="283" s="478" customFormat="1"/>
    <row r="284" s="478" customFormat="1"/>
    <row r="285" s="478" customFormat="1"/>
    <row r="286" s="478" customFormat="1"/>
    <row r="287" s="478" customFormat="1"/>
    <row r="288" s="478" customFormat="1"/>
    <row r="289" s="478" customFormat="1"/>
    <row r="290" s="478" customFormat="1"/>
    <row r="291" s="478" customFormat="1"/>
    <row r="292" s="478" customFormat="1"/>
    <row r="293" s="478" customFormat="1"/>
    <row r="294" s="478" customFormat="1"/>
    <row r="295" s="478" customFormat="1"/>
    <row r="296" s="478" customFormat="1"/>
    <row r="297" s="478" customFormat="1"/>
    <row r="298" s="478" customFormat="1"/>
    <row r="299" s="478" customFormat="1"/>
    <row r="300" s="478" customFormat="1"/>
    <row r="301" s="478" customFormat="1"/>
    <row r="302" s="478" customFormat="1"/>
    <row r="303" s="478" customFormat="1"/>
    <row r="304" s="478" customFormat="1"/>
    <row r="305" s="478" customFormat="1"/>
    <row r="306" s="478" customFormat="1"/>
    <row r="307" s="478" customFormat="1"/>
    <row r="308" s="478" customFormat="1"/>
    <row r="309" s="478" customFormat="1"/>
    <row r="310" s="478" customFormat="1"/>
    <row r="311" s="478" customFormat="1"/>
    <row r="312" s="478" customFormat="1"/>
    <row r="313" s="478" customFormat="1"/>
    <row r="314" s="478" customFormat="1"/>
    <row r="315" s="478" customFormat="1"/>
    <row r="316" s="478" customFormat="1"/>
    <row r="317" s="478" customFormat="1"/>
    <row r="318" s="478" customFormat="1"/>
    <row r="319" s="478" customFormat="1"/>
    <row r="320" s="478" customFormat="1"/>
    <row r="321" s="478" customFormat="1"/>
    <row r="322" s="478" customFormat="1"/>
    <row r="323" s="478" customFormat="1"/>
    <row r="324" s="478" customFormat="1"/>
    <row r="325" s="478" customFormat="1"/>
    <row r="326" s="478" customFormat="1"/>
    <row r="327" s="478" customFormat="1"/>
    <row r="328" s="478" customFormat="1"/>
    <row r="329" s="478" customFormat="1"/>
    <row r="330" s="478" customFormat="1"/>
    <row r="331" s="478" customFormat="1"/>
    <row r="332" s="478" customFormat="1"/>
    <row r="333" s="478" customFormat="1"/>
    <row r="334" s="478" customFormat="1"/>
    <row r="335" s="478" customFormat="1"/>
    <row r="336" s="478" customFormat="1"/>
    <row r="337" s="478" customFormat="1"/>
    <row r="338" s="478" customFormat="1"/>
    <row r="339" s="478" customFormat="1"/>
    <row r="340" s="478" customFormat="1"/>
    <row r="341" s="478" customFormat="1"/>
    <row r="342" s="478" customFormat="1"/>
    <row r="343" s="478" customFormat="1"/>
    <row r="344" s="478" customFormat="1"/>
    <row r="345" s="478" customFormat="1"/>
    <row r="346" s="478" customFormat="1"/>
    <row r="347" s="478" customFormat="1"/>
    <row r="348" s="478" customFormat="1"/>
    <row r="349" s="478" customFormat="1"/>
    <row r="350" s="478" customFormat="1"/>
    <row r="351" s="478" customFormat="1"/>
    <row r="352" s="478" customFormat="1"/>
    <row r="353" s="478" customFormat="1"/>
    <row r="354" s="478" customFormat="1"/>
    <row r="355" s="478" customFormat="1"/>
    <row r="356" s="478" customFormat="1"/>
    <row r="357" s="478" customFormat="1"/>
    <row r="358" s="478" customFormat="1"/>
    <row r="359" s="478" customFormat="1"/>
    <row r="360" s="478" customFormat="1"/>
    <row r="361" s="478" customFormat="1"/>
    <row r="362" s="478" customFormat="1"/>
    <row r="363" s="478" customFormat="1"/>
    <row r="364" s="478" customFormat="1"/>
    <row r="365" s="478" customFormat="1"/>
    <row r="366" s="478" customFormat="1"/>
    <row r="367" s="478" customFormat="1"/>
    <row r="368" s="478" customFormat="1"/>
    <row r="369" s="478" customFormat="1"/>
    <row r="370" s="478" customFormat="1"/>
    <row r="371" s="478" customFormat="1"/>
    <row r="372" s="478" customFormat="1"/>
    <row r="373" s="478" customFormat="1"/>
    <row r="374" s="478" customFormat="1"/>
    <row r="375" s="478" customFormat="1"/>
    <row r="376" s="478" customFormat="1"/>
    <row r="377" s="478" customFormat="1"/>
    <row r="378" s="478" customFormat="1"/>
    <row r="379" s="478" customFormat="1"/>
    <row r="380" s="478" customFormat="1"/>
    <row r="381" s="478" customFormat="1"/>
    <row r="382" s="478" customFormat="1"/>
    <row r="383" s="478" customFormat="1"/>
    <row r="384" s="478" customFormat="1"/>
    <row r="385" s="478" customFormat="1"/>
    <row r="386" s="478" customFormat="1"/>
    <row r="387" s="478" customFormat="1"/>
    <row r="388" s="478" customFormat="1"/>
    <row r="389" s="478" customFormat="1"/>
    <row r="390" s="478" customFormat="1"/>
    <row r="391" s="478" customFormat="1"/>
    <row r="392" s="478" customFormat="1"/>
    <row r="393" s="478" customFormat="1"/>
    <row r="394" s="478" customFormat="1"/>
    <row r="395" s="478" customFormat="1"/>
    <row r="396" s="478" customFormat="1"/>
    <row r="397" s="478" customFormat="1"/>
    <row r="398" s="478" customFormat="1"/>
    <row r="399" s="478" customFormat="1"/>
    <row r="400" s="478" customFormat="1"/>
    <row r="401" s="478" customFormat="1"/>
    <row r="402" s="478" customFormat="1"/>
    <row r="403" s="478" customFormat="1"/>
    <row r="404" s="478" customFormat="1"/>
    <row r="405" s="478" customFormat="1"/>
    <row r="406" s="478" customFormat="1"/>
    <row r="407" s="478" customFormat="1"/>
    <row r="408" s="478" customFormat="1"/>
    <row r="409" s="478" customFormat="1"/>
    <row r="410" s="478" customFormat="1"/>
    <row r="411" s="478" customFormat="1"/>
    <row r="412" s="478" customFormat="1"/>
    <row r="413" s="478" customFormat="1"/>
    <row r="414" s="478" customFormat="1"/>
    <row r="415" s="478" customFormat="1"/>
    <row r="416" s="478" customFormat="1"/>
    <row r="417" s="478" customFormat="1"/>
    <row r="418" s="478" customFormat="1"/>
    <row r="419" s="478" customFormat="1"/>
    <row r="420" s="478" customFormat="1"/>
    <row r="421" s="478" customFormat="1"/>
    <row r="422" s="478" customFormat="1"/>
    <row r="423" s="478" customFormat="1"/>
    <row r="424" s="478" customFormat="1"/>
    <row r="425" s="478" customFormat="1"/>
    <row r="426" s="478" customFormat="1"/>
    <row r="427" s="478" customFormat="1"/>
    <row r="428" s="478" customFormat="1"/>
    <row r="429" s="478" customFormat="1"/>
    <row r="430" s="478" customFormat="1"/>
    <row r="431" s="478" customFormat="1"/>
    <row r="432" s="478" customFormat="1"/>
    <row r="433" s="478" customFormat="1"/>
    <row r="434" s="478" customFormat="1"/>
    <row r="435" s="478" customFormat="1"/>
    <row r="436" s="478" customFormat="1"/>
    <row r="437" s="478" customFormat="1"/>
    <row r="438" s="478" customFormat="1"/>
    <row r="439" s="478" customFormat="1"/>
    <row r="440" s="478" customFormat="1"/>
    <row r="441" s="478" customFormat="1"/>
    <row r="442" s="478" customFormat="1"/>
    <row r="443" s="478" customFormat="1"/>
    <row r="444" s="478" customFormat="1"/>
    <row r="445" s="478" customFormat="1"/>
    <row r="446" s="478" customFormat="1"/>
    <row r="447" s="478" customFormat="1"/>
    <row r="448" s="478" customFormat="1"/>
    <row r="449" s="478" customFormat="1"/>
    <row r="450" s="478" customFormat="1"/>
    <row r="451" s="478" customFormat="1"/>
    <row r="452" s="478" customFormat="1"/>
    <row r="453" s="478" customFormat="1"/>
    <row r="454" s="478" customFormat="1"/>
    <row r="455" s="478" customFormat="1"/>
    <row r="456" s="478" customFormat="1"/>
    <row r="457" s="478" customFormat="1"/>
    <row r="458" s="478" customFormat="1"/>
    <row r="459" s="478" customFormat="1"/>
    <row r="460" s="478" customFormat="1"/>
    <row r="461" s="478" customFormat="1"/>
    <row r="462" s="478" customFormat="1"/>
    <row r="463" s="478" customFormat="1"/>
    <row r="464" s="478" customFormat="1"/>
    <row r="465" s="478" customFormat="1"/>
    <row r="466" s="478" customFormat="1"/>
    <row r="467" s="478" customFormat="1"/>
    <row r="468" s="478" customFormat="1"/>
    <row r="469" s="478" customFormat="1"/>
    <row r="470" s="478" customFormat="1"/>
    <row r="471" s="478" customFormat="1"/>
    <row r="472" s="478" customFormat="1"/>
    <row r="473" s="478" customFormat="1"/>
    <row r="474" s="478" customFormat="1"/>
    <row r="475" s="478" customFormat="1"/>
    <row r="476" s="478" customFormat="1"/>
    <row r="477" s="478" customFormat="1"/>
    <row r="478" s="478" customFormat="1"/>
    <row r="479" s="478" customFormat="1"/>
    <row r="480" s="478" customFormat="1"/>
    <row r="481" s="478" customFormat="1"/>
    <row r="482" s="478" customFormat="1"/>
    <row r="483" s="478" customFormat="1"/>
    <row r="484" s="478" customFormat="1"/>
    <row r="485" s="478" customFormat="1"/>
    <row r="486" s="478" customFormat="1"/>
    <row r="487" s="478" customFormat="1"/>
    <row r="488" s="478" customFormat="1"/>
    <row r="489" s="478" customFormat="1"/>
    <row r="490" s="478" customFormat="1"/>
    <row r="491" s="478" customFormat="1"/>
    <row r="492" s="478" customFormat="1"/>
    <row r="493" s="478" customFormat="1"/>
    <row r="494" s="478" customFormat="1"/>
    <row r="495" s="478" customFormat="1"/>
    <row r="496" s="478" customFormat="1"/>
    <row r="497" s="478" customFormat="1"/>
    <row r="498" s="478" customFormat="1"/>
    <row r="499" s="478" customFormat="1"/>
    <row r="500" s="478" customFormat="1"/>
    <row r="501" s="478" customFormat="1"/>
    <row r="502" s="478" customFormat="1"/>
    <row r="503" s="478" customFormat="1"/>
    <row r="504" s="478" customFormat="1"/>
    <row r="505" s="478" customFormat="1"/>
    <row r="506" s="478" customFormat="1"/>
    <row r="507" s="478" customFormat="1"/>
    <row r="508" s="478" customFormat="1"/>
    <row r="509" s="478" customFormat="1"/>
    <row r="510" s="478" customFormat="1"/>
    <row r="511" s="478" customFormat="1"/>
    <row r="512" s="478" customFormat="1"/>
    <row r="513" s="478" customFormat="1"/>
    <row r="514" s="478" customFormat="1"/>
    <row r="515" s="478" customFormat="1"/>
    <row r="516" s="478" customFormat="1"/>
    <row r="517" s="478" customFormat="1"/>
    <row r="518" s="478" customFormat="1"/>
    <row r="519" s="478" customFormat="1"/>
    <row r="520" s="478" customFormat="1"/>
    <row r="521" s="478" customFormat="1"/>
    <row r="522" s="478" customFormat="1"/>
    <row r="523" s="478" customFormat="1"/>
    <row r="524" s="478" customFormat="1"/>
    <row r="525" s="478" customFormat="1"/>
    <row r="526" s="478" customFormat="1"/>
    <row r="527" s="478" customFormat="1"/>
    <row r="528" s="478" customFormat="1"/>
    <row r="529" s="478" customFormat="1"/>
    <row r="530" s="478" customFormat="1"/>
    <row r="531" s="478" customFormat="1"/>
    <row r="532" s="478" customFormat="1"/>
    <row r="533" s="478" customFormat="1"/>
    <row r="534" s="478" customFormat="1"/>
    <row r="535" s="478" customFormat="1"/>
    <row r="536" s="478" customFormat="1"/>
    <row r="537" s="478" customFormat="1"/>
    <row r="538" s="478" customFormat="1"/>
  </sheetData>
  <sheetProtection algorithmName="SHA-512" hashValue="hlWQM6+eqV1UY8a166yu60fb3v5hoD3qED9XiM1kyZUDrrj4svlSWTksoUvudPXVpA8Vnfn5Xtyppok+66GYsg==" saltValue="Fi6Go8+aG2TFudUeSJ1CRg==" spinCount="100000" sheet="1" objects="1" scenarios="1"/>
  <mergeCells count="38">
    <mergeCell ref="F52:L52"/>
    <mergeCell ref="B38:E38"/>
    <mergeCell ref="F38:L38"/>
    <mergeCell ref="F39:L39"/>
    <mergeCell ref="F40:L40"/>
    <mergeCell ref="C44:L44"/>
    <mergeCell ref="D46:E46"/>
    <mergeCell ref="F46:J46"/>
    <mergeCell ref="F48:H48"/>
    <mergeCell ref="J48:L48"/>
    <mergeCell ref="F49:L49"/>
    <mergeCell ref="F50:L50"/>
    <mergeCell ref="F51:L51"/>
    <mergeCell ref="C27:H27"/>
    <mergeCell ref="J27:K27"/>
    <mergeCell ref="C29:L33"/>
    <mergeCell ref="C35:F35"/>
    <mergeCell ref="F37:H37"/>
    <mergeCell ref="J37:L37"/>
    <mergeCell ref="G35:J35"/>
    <mergeCell ref="C25:L25"/>
    <mergeCell ref="C12:E12"/>
    <mergeCell ref="F12:L12"/>
    <mergeCell ref="C13:L13"/>
    <mergeCell ref="D15:L15"/>
    <mergeCell ref="D16:L16"/>
    <mergeCell ref="D17:L17"/>
    <mergeCell ref="D18:L18"/>
    <mergeCell ref="D19:L19"/>
    <mergeCell ref="D20:L20"/>
    <mergeCell ref="D21:L21"/>
    <mergeCell ref="D22:L22"/>
    <mergeCell ref="G9:J9"/>
    <mergeCell ref="L2:M2"/>
    <mergeCell ref="H3:L3"/>
    <mergeCell ref="E7:F7"/>
    <mergeCell ref="G7:H7"/>
    <mergeCell ref="I7:L7"/>
  </mergeCells>
  <printOptions horizontalCentered="1"/>
  <pageMargins left="0.25" right="0.25" top="0.75" bottom="0.75" header="0.3" footer="0.3"/>
  <pageSetup scale="76" fitToHeight="0" orientation="portrait" r:id="rId1"/>
  <headerFooter>
    <oddFooter>Page &amp;P of &amp;N</oddFooter>
  </headerFooter>
  <rowBreaks count="1" manualBreakCount="1">
    <brk id="22" min="1"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7"/>
  </sheetPr>
  <dimension ref="A1:AP272"/>
  <sheetViews>
    <sheetView windowProtection="1" zoomScaleNormal="100" workbookViewId="0">
      <selection activeCell="D7" sqref="D7"/>
    </sheetView>
  </sheetViews>
  <sheetFormatPr defaultColWidth="8.7109375" defaultRowHeight="14.25"/>
  <cols>
    <col min="1" max="1" width="5.7109375" style="320" customWidth="1"/>
    <col min="2" max="2" width="4.28515625" style="343" customWidth="1"/>
    <col min="3" max="4" width="19.5703125" style="343" customWidth="1"/>
    <col min="5" max="5" width="26.42578125" style="343" customWidth="1"/>
    <col min="6" max="6" width="107.7109375" style="343" customWidth="1"/>
    <col min="7" max="7" width="4.28515625" style="343" customWidth="1"/>
    <col min="8" max="42" width="8.7109375" style="320"/>
    <col min="43" max="16384" width="8.7109375" style="343"/>
  </cols>
  <sheetData>
    <row r="1" spans="2:7" s="320" customFormat="1" ht="25.15" customHeight="1"/>
    <row r="2" spans="2:7">
      <c r="B2" s="321"/>
      <c r="C2" s="321"/>
      <c r="D2" s="321"/>
      <c r="E2" s="321"/>
      <c r="F2" s="321"/>
      <c r="G2" s="322"/>
    </row>
    <row r="3" spans="2:7" ht="25.5">
      <c r="B3" s="321"/>
      <c r="C3" s="323" t="s">
        <v>218</v>
      </c>
      <c r="D3" s="321"/>
      <c r="E3" s="324" t="s">
        <v>217</v>
      </c>
      <c r="F3" s="325" t="s">
        <v>1228</v>
      </c>
      <c r="G3" s="321"/>
    </row>
    <row r="4" spans="2:7" ht="15" thickBot="1">
      <c r="B4" s="321"/>
      <c r="C4" s="321"/>
      <c r="D4" s="321"/>
      <c r="E4" s="321"/>
      <c r="F4" s="321"/>
      <c r="G4" s="321"/>
    </row>
    <row r="5" spans="2:7" ht="17.25" thickBot="1">
      <c r="B5" s="321"/>
      <c r="C5" s="326" t="s">
        <v>219</v>
      </c>
      <c r="D5" s="327" t="s">
        <v>1265</v>
      </c>
      <c r="E5" s="435" t="s">
        <v>307</v>
      </c>
      <c r="F5" s="321" t="s">
        <v>1267</v>
      </c>
      <c r="G5" s="321"/>
    </row>
    <row r="6" spans="2:7" ht="17.25" thickBot="1">
      <c r="B6" s="321"/>
      <c r="C6" s="326" t="s">
        <v>220</v>
      </c>
      <c r="D6" s="328">
        <v>44263</v>
      </c>
      <c r="E6" s="435" t="s">
        <v>308</v>
      </c>
      <c r="F6" s="321" t="s">
        <v>1030</v>
      </c>
      <c r="G6" s="321"/>
    </row>
    <row r="7" spans="2:7">
      <c r="B7" s="321"/>
      <c r="C7" s="321"/>
      <c r="D7" s="321"/>
      <c r="E7" s="321"/>
      <c r="F7" s="439" t="s">
        <v>309</v>
      </c>
      <c r="G7" s="321"/>
    </row>
    <row r="8" spans="2:7">
      <c r="B8" s="321"/>
      <c r="C8" s="329" t="s">
        <v>221</v>
      </c>
      <c r="D8" s="329" t="s">
        <v>222</v>
      </c>
      <c r="E8" s="321"/>
      <c r="F8" s="321"/>
      <c r="G8" s="321"/>
    </row>
    <row r="9" spans="2:7">
      <c r="B9" s="321"/>
      <c r="C9" s="321"/>
      <c r="D9" s="321"/>
      <c r="E9" s="321"/>
      <c r="F9" s="321"/>
      <c r="G9" s="321"/>
    </row>
    <row r="10" spans="2:7">
      <c r="B10" s="321"/>
      <c r="C10" s="329" t="s">
        <v>223</v>
      </c>
      <c r="D10" s="1814" t="s">
        <v>71</v>
      </c>
      <c r="E10" s="1814"/>
      <c r="F10" s="1814"/>
      <c r="G10" s="321"/>
    </row>
    <row r="11" spans="2:7" ht="31.9" customHeight="1">
      <c r="B11" s="321"/>
      <c r="C11" s="330" t="s">
        <v>47</v>
      </c>
      <c r="D11" s="1815" t="s">
        <v>224</v>
      </c>
      <c r="E11" s="1815"/>
      <c r="F11" s="1815"/>
      <c r="G11" s="321"/>
    </row>
    <row r="12" spans="2:7" ht="31.9" customHeight="1">
      <c r="B12" s="321"/>
      <c r="C12" s="330" t="s">
        <v>48</v>
      </c>
      <c r="D12" s="1815" t="s">
        <v>225</v>
      </c>
      <c r="E12" s="1815"/>
      <c r="F12" s="1815"/>
      <c r="G12" s="321"/>
    </row>
    <row r="13" spans="2:7" ht="31.9" customHeight="1">
      <c r="B13" s="321"/>
      <c r="C13" s="330" t="s">
        <v>49</v>
      </c>
      <c r="D13" s="1815" t="s">
        <v>226</v>
      </c>
      <c r="E13" s="1815"/>
      <c r="F13" s="1815"/>
      <c r="G13" s="321"/>
    </row>
    <row r="14" spans="2:7" ht="15" customHeight="1">
      <c r="B14" s="321"/>
      <c r="C14" s="331"/>
      <c r="D14" s="332"/>
      <c r="E14" s="332"/>
      <c r="F14" s="332"/>
      <c r="G14" s="321"/>
    </row>
    <row r="15" spans="2:7" ht="31.9" customHeight="1">
      <c r="B15" s="321"/>
      <c r="C15" s="333" t="s">
        <v>227</v>
      </c>
      <c r="D15" s="1815" t="s">
        <v>228</v>
      </c>
      <c r="E15" s="1815"/>
      <c r="F15" s="1815"/>
      <c r="G15" s="321"/>
    </row>
    <row r="16" spans="2:7" ht="15" customHeight="1">
      <c r="B16" s="321"/>
      <c r="C16" s="321"/>
      <c r="D16" s="321"/>
      <c r="E16" s="321"/>
      <c r="F16" s="321"/>
      <c r="G16" s="321"/>
    </row>
    <row r="17" spans="1:42" s="337" customFormat="1">
      <c r="A17" s="334"/>
      <c r="B17" s="335"/>
      <c r="C17" s="336" t="s">
        <v>220</v>
      </c>
      <c r="D17" s="336" t="s">
        <v>229</v>
      </c>
      <c r="E17" s="336" t="s">
        <v>230</v>
      </c>
      <c r="F17" s="336" t="s">
        <v>231</v>
      </c>
      <c r="G17" s="335"/>
      <c r="H17" s="334"/>
      <c r="I17" s="320"/>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row>
    <row r="18" spans="1:42">
      <c r="A18" s="338"/>
      <c r="B18" s="321"/>
      <c r="C18" s="339">
        <v>43811</v>
      </c>
      <c r="D18" s="340" t="s">
        <v>1256</v>
      </c>
      <c r="E18" s="341" t="s">
        <v>1229</v>
      </c>
      <c r="F18" s="342" t="s">
        <v>1230</v>
      </c>
      <c r="G18" s="321"/>
    </row>
    <row r="19" spans="1:42">
      <c r="A19" s="338"/>
      <c r="B19" s="321"/>
      <c r="C19" s="339">
        <v>44166</v>
      </c>
      <c r="D19" s="340" t="s">
        <v>1257</v>
      </c>
      <c r="E19" s="341" t="s">
        <v>1258</v>
      </c>
      <c r="F19" s="342" t="s">
        <v>1259</v>
      </c>
      <c r="G19" s="321"/>
    </row>
    <row r="20" spans="1:42" s="320" customFormat="1">
      <c r="A20" s="338"/>
      <c r="B20" s="321"/>
      <c r="C20" s="339">
        <v>44263</v>
      </c>
      <c r="D20" s="340" t="s">
        <v>1265</v>
      </c>
      <c r="E20" s="341" t="s">
        <v>1258</v>
      </c>
      <c r="F20" s="342" t="s">
        <v>1266</v>
      </c>
      <c r="G20" s="321"/>
    </row>
    <row r="21" spans="1:42" s="320" customFormat="1">
      <c r="A21" s="338"/>
      <c r="B21" s="321"/>
      <c r="C21" s="339"/>
      <c r="D21" s="340"/>
      <c r="E21" s="341"/>
      <c r="F21" s="342"/>
      <c r="G21" s="321"/>
    </row>
    <row r="22" spans="1:42" s="320" customFormat="1">
      <c r="A22" s="338"/>
      <c r="B22" s="321"/>
      <c r="C22" s="339"/>
      <c r="D22" s="340"/>
      <c r="E22" s="341"/>
      <c r="F22" s="342"/>
      <c r="G22" s="321"/>
    </row>
    <row r="23" spans="1:42" s="320" customFormat="1">
      <c r="A23" s="338"/>
      <c r="B23" s="321"/>
      <c r="C23" s="339"/>
      <c r="D23" s="340"/>
      <c r="E23" s="341"/>
      <c r="F23" s="342"/>
      <c r="G23" s="321"/>
    </row>
    <row r="24" spans="1:42" s="320" customFormat="1">
      <c r="A24" s="338"/>
      <c r="B24" s="321"/>
      <c r="C24" s="339"/>
      <c r="D24" s="339"/>
      <c r="E24" s="341"/>
      <c r="F24" s="342"/>
      <c r="G24" s="321"/>
    </row>
    <row r="25" spans="1:42" s="320" customFormat="1">
      <c r="A25" s="338"/>
      <c r="B25" s="321"/>
      <c r="C25" s="340"/>
      <c r="D25" s="339"/>
      <c r="E25" s="341"/>
      <c r="F25" s="342"/>
      <c r="G25" s="321"/>
    </row>
    <row r="26" spans="1:42" s="320" customFormat="1">
      <c r="A26" s="338"/>
      <c r="B26" s="321"/>
      <c r="C26" s="340"/>
      <c r="D26" s="339"/>
      <c r="E26" s="341"/>
      <c r="F26" s="342"/>
      <c r="G26" s="321"/>
    </row>
    <row r="27" spans="1:42" s="320" customFormat="1">
      <c r="A27" s="338"/>
      <c r="B27" s="321"/>
      <c r="C27" s="340"/>
      <c r="D27" s="339"/>
      <c r="E27" s="341"/>
      <c r="F27" s="342"/>
      <c r="G27" s="321"/>
    </row>
    <row r="28" spans="1:42" s="320" customFormat="1">
      <c r="A28" s="338"/>
      <c r="B28" s="321"/>
      <c r="C28" s="340"/>
      <c r="D28" s="339"/>
      <c r="E28" s="341"/>
      <c r="F28" s="342"/>
      <c r="G28" s="321"/>
    </row>
    <row r="29" spans="1:42" s="320" customFormat="1">
      <c r="A29" s="338"/>
      <c r="B29" s="321"/>
      <c r="C29" s="340"/>
      <c r="D29" s="339"/>
      <c r="E29" s="341"/>
      <c r="F29" s="342"/>
      <c r="G29" s="321"/>
    </row>
    <row r="30" spans="1:42" s="320" customFormat="1">
      <c r="A30" s="338"/>
      <c r="B30" s="321"/>
      <c r="C30" s="340"/>
      <c r="D30" s="339"/>
      <c r="E30" s="341"/>
      <c r="F30" s="342"/>
      <c r="G30" s="321"/>
    </row>
    <row r="31" spans="1:42" s="320" customFormat="1">
      <c r="A31" s="338"/>
      <c r="B31" s="321"/>
      <c r="C31" s="340"/>
      <c r="D31" s="339"/>
      <c r="E31" s="341"/>
      <c r="F31" s="342"/>
      <c r="G31" s="321"/>
    </row>
    <row r="32" spans="1:42" s="320" customFormat="1">
      <c r="A32" s="338"/>
      <c r="B32" s="321"/>
      <c r="C32" s="340"/>
      <c r="D32" s="339"/>
      <c r="E32" s="341"/>
      <c r="F32" s="342"/>
      <c r="G32" s="321"/>
    </row>
    <row r="33" spans="1:7" s="320" customFormat="1">
      <c r="A33" s="338"/>
      <c r="B33" s="321"/>
      <c r="C33" s="340"/>
      <c r="D33" s="339"/>
      <c r="E33" s="341"/>
      <c r="F33" s="342"/>
      <c r="G33" s="321"/>
    </row>
    <row r="34" spans="1:7" s="320" customFormat="1">
      <c r="A34" s="338"/>
      <c r="B34" s="321"/>
      <c r="C34" s="340"/>
      <c r="D34" s="339"/>
      <c r="E34" s="341"/>
      <c r="F34" s="342"/>
      <c r="G34" s="321"/>
    </row>
    <row r="35" spans="1:7" s="320" customFormat="1">
      <c r="A35" s="338"/>
      <c r="B35" s="321"/>
      <c r="C35" s="340"/>
      <c r="D35" s="339"/>
      <c r="E35" s="341"/>
      <c r="F35" s="342"/>
      <c r="G35" s="321"/>
    </row>
    <row r="36" spans="1:7" s="320" customFormat="1">
      <c r="A36" s="338"/>
      <c r="B36" s="321"/>
      <c r="C36" s="340"/>
      <c r="D36" s="339"/>
      <c r="E36" s="341"/>
      <c r="F36" s="342"/>
      <c r="G36" s="321"/>
    </row>
    <row r="37" spans="1:7" s="320" customFormat="1">
      <c r="A37" s="338"/>
      <c r="B37" s="321"/>
      <c r="C37" s="340"/>
      <c r="D37" s="339"/>
      <c r="E37" s="341"/>
      <c r="F37" s="342"/>
      <c r="G37" s="321"/>
    </row>
    <row r="38" spans="1:7" s="320" customFormat="1">
      <c r="A38" s="338"/>
      <c r="B38" s="321"/>
      <c r="C38" s="340"/>
      <c r="D38" s="339"/>
      <c r="E38" s="341"/>
      <c r="F38" s="342"/>
      <c r="G38" s="321"/>
    </row>
    <row r="39" spans="1:7" s="320" customFormat="1">
      <c r="A39" s="338"/>
      <c r="B39" s="321"/>
      <c r="C39" s="340"/>
      <c r="D39" s="339"/>
      <c r="E39" s="341"/>
      <c r="F39" s="342"/>
      <c r="G39" s="321"/>
    </row>
    <row r="40" spans="1:7" s="320" customFormat="1">
      <c r="A40" s="338"/>
      <c r="B40" s="321"/>
      <c r="C40" s="340"/>
      <c r="D40" s="339"/>
      <c r="E40" s="341"/>
      <c r="F40" s="342"/>
      <c r="G40" s="321"/>
    </row>
    <row r="41" spans="1:7" s="320" customFormat="1">
      <c r="A41" s="338"/>
      <c r="B41" s="321"/>
      <c r="C41" s="340"/>
      <c r="D41" s="339"/>
      <c r="E41" s="341"/>
      <c r="F41" s="342"/>
      <c r="G41" s="321"/>
    </row>
    <row r="42" spans="1:7" s="320" customFormat="1">
      <c r="A42" s="338"/>
      <c r="B42" s="321"/>
      <c r="C42" s="340"/>
      <c r="D42" s="339"/>
      <c r="E42" s="341"/>
      <c r="F42" s="342"/>
      <c r="G42" s="321"/>
    </row>
    <row r="43" spans="1:7" s="320" customFormat="1">
      <c r="A43" s="338"/>
      <c r="B43" s="321"/>
      <c r="C43" s="340"/>
      <c r="D43" s="339"/>
      <c r="E43" s="341"/>
      <c r="F43" s="342"/>
      <c r="G43" s="321"/>
    </row>
    <row r="44" spans="1:7" s="320" customFormat="1">
      <c r="A44" s="338"/>
      <c r="B44" s="321"/>
      <c r="C44" s="340"/>
      <c r="D44" s="339"/>
      <c r="E44" s="341"/>
      <c r="F44" s="342"/>
      <c r="G44" s="321"/>
    </row>
    <row r="45" spans="1:7" s="320" customFormat="1">
      <c r="A45" s="338"/>
      <c r="B45" s="321"/>
      <c r="C45" s="340"/>
      <c r="D45" s="339"/>
      <c r="E45" s="341"/>
      <c r="F45" s="342"/>
      <c r="G45" s="321"/>
    </row>
    <row r="46" spans="1:7" s="320" customFormat="1">
      <c r="A46" s="338"/>
      <c r="B46" s="321"/>
      <c r="C46" s="340"/>
      <c r="D46" s="339"/>
      <c r="E46" s="341"/>
      <c r="F46" s="342"/>
      <c r="G46" s="321"/>
    </row>
    <row r="47" spans="1:7" s="320" customFormat="1">
      <c r="A47" s="338"/>
      <c r="B47" s="321"/>
      <c r="C47" s="340"/>
      <c r="D47" s="339"/>
      <c r="E47" s="341"/>
      <c r="F47" s="342"/>
      <c r="G47" s="321"/>
    </row>
    <row r="48" spans="1:7" s="320" customFormat="1">
      <c r="A48" s="338"/>
      <c r="B48" s="321"/>
      <c r="C48" s="340"/>
      <c r="D48" s="339"/>
      <c r="E48" s="341"/>
      <c r="F48" s="342"/>
      <c r="G48" s="321"/>
    </row>
    <row r="49" spans="1:7" s="320" customFormat="1">
      <c r="A49" s="338"/>
      <c r="B49" s="321"/>
      <c r="C49" s="340"/>
      <c r="D49" s="339"/>
      <c r="E49" s="341"/>
      <c r="F49" s="342"/>
      <c r="G49" s="321"/>
    </row>
    <row r="50" spans="1:7" s="320" customFormat="1">
      <c r="A50" s="338"/>
      <c r="B50" s="321"/>
      <c r="C50" s="340"/>
      <c r="D50" s="339"/>
      <c r="E50" s="341"/>
      <c r="F50" s="342"/>
      <c r="G50" s="321"/>
    </row>
    <row r="51" spans="1:7" s="320" customFormat="1">
      <c r="A51" s="338"/>
      <c r="B51" s="321"/>
      <c r="C51" s="340"/>
      <c r="D51" s="339"/>
      <c r="E51" s="341"/>
      <c r="F51" s="342"/>
      <c r="G51" s="321"/>
    </row>
    <row r="52" spans="1:7" s="320" customFormat="1">
      <c r="A52" s="338"/>
      <c r="B52" s="321"/>
      <c r="C52" s="340"/>
      <c r="D52" s="339"/>
      <c r="E52" s="341"/>
      <c r="F52" s="342"/>
      <c r="G52" s="321"/>
    </row>
    <row r="53" spans="1:7" s="320" customFormat="1">
      <c r="A53" s="338"/>
      <c r="B53" s="321"/>
      <c r="C53" s="340"/>
      <c r="D53" s="339"/>
      <c r="E53" s="341"/>
      <c r="F53" s="342"/>
      <c r="G53" s="321"/>
    </row>
    <row r="54" spans="1:7" s="320" customFormat="1">
      <c r="A54" s="338"/>
      <c r="B54" s="321"/>
      <c r="C54" s="340"/>
      <c r="D54" s="339"/>
      <c r="E54" s="341"/>
      <c r="F54" s="342"/>
      <c r="G54" s="321"/>
    </row>
    <row r="55" spans="1:7" s="320" customFormat="1">
      <c r="A55" s="338"/>
      <c r="B55" s="321"/>
      <c r="C55" s="340"/>
      <c r="D55" s="339"/>
      <c r="E55" s="341"/>
      <c r="F55" s="342"/>
      <c r="G55" s="321"/>
    </row>
    <row r="56" spans="1:7" s="320" customFormat="1">
      <c r="A56" s="338"/>
      <c r="B56" s="321"/>
      <c r="C56" s="340"/>
      <c r="D56" s="339"/>
      <c r="E56" s="341"/>
      <c r="F56" s="342"/>
      <c r="G56" s="321"/>
    </row>
    <row r="57" spans="1:7" s="320" customFormat="1">
      <c r="A57" s="338"/>
      <c r="B57" s="321"/>
      <c r="C57" s="340"/>
      <c r="D57" s="339"/>
      <c r="E57" s="341"/>
      <c r="F57" s="342"/>
      <c r="G57" s="321"/>
    </row>
    <row r="58" spans="1:7" s="320" customFormat="1">
      <c r="A58" s="338"/>
      <c r="B58" s="321"/>
      <c r="C58" s="340"/>
      <c r="D58" s="339"/>
      <c r="E58" s="341"/>
      <c r="F58" s="342"/>
      <c r="G58" s="321"/>
    </row>
    <row r="59" spans="1:7" s="320" customFormat="1">
      <c r="A59" s="338"/>
      <c r="B59" s="321"/>
      <c r="C59" s="340"/>
      <c r="D59" s="339"/>
      <c r="E59" s="341"/>
      <c r="F59" s="342"/>
      <c r="G59" s="321"/>
    </row>
    <row r="60" spans="1:7" s="320" customFormat="1">
      <c r="A60" s="338"/>
      <c r="B60" s="321"/>
      <c r="C60" s="340"/>
      <c r="D60" s="339"/>
      <c r="E60" s="341"/>
      <c r="F60" s="342"/>
      <c r="G60" s="321"/>
    </row>
    <row r="61" spans="1:7" s="320" customFormat="1">
      <c r="A61" s="338"/>
      <c r="B61" s="321"/>
      <c r="C61" s="340"/>
      <c r="D61" s="339"/>
      <c r="E61" s="341"/>
      <c r="F61" s="342"/>
      <c r="G61" s="321"/>
    </row>
    <row r="62" spans="1:7" s="320" customFormat="1">
      <c r="A62" s="338"/>
      <c r="B62" s="321"/>
      <c r="C62" s="340"/>
      <c r="D62" s="339"/>
      <c r="E62" s="341"/>
      <c r="F62" s="342"/>
      <c r="G62" s="321"/>
    </row>
    <row r="63" spans="1:7" s="320" customFormat="1">
      <c r="A63" s="338"/>
      <c r="B63" s="321"/>
      <c r="C63" s="340"/>
      <c r="D63" s="339"/>
      <c r="E63" s="341"/>
      <c r="F63" s="342"/>
      <c r="G63" s="321"/>
    </row>
    <row r="64" spans="1:7" s="320" customFormat="1">
      <c r="A64" s="338"/>
      <c r="B64" s="321"/>
      <c r="C64" s="340"/>
      <c r="D64" s="339"/>
      <c r="E64" s="341"/>
      <c r="F64" s="342"/>
      <c r="G64" s="321"/>
    </row>
    <row r="65" spans="1:7" s="320" customFormat="1">
      <c r="A65" s="338"/>
      <c r="B65" s="321"/>
      <c r="C65" s="340"/>
      <c r="D65" s="339"/>
      <c r="E65" s="341"/>
      <c r="F65" s="342"/>
      <c r="G65" s="321"/>
    </row>
    <row r="66" spans="1:7" s="320" customFormat="1">
      <c r="A66" s="338"/>
      <c r="B66" s="321"/>
      <c r="C66" s="340"/>
      <c r="D66" s="339"/>
      <c r="E66" s="341"/>
      <c r="F66" s="342"/>
      <c r="G66" s="321"/>
    </row>
    <row r="67" spans="1:7" s="320" customFormat="1">
      <c r="A67" s="338"/>
      <c r="B67" s="321"/>
      <c r="C67" s="340"/>
      <c r="D67" s="339"/>
      <c r="E67" s="341"/>
      <c r="F67" s="342"/>
      <c r="G67" s="321"/>
    </row>
    <row r="68" spans="1:7" s="320" customFormat="1">
      <c r="A68" s="338"/>
      <c r="B68" s="321"/>
      <c r="C68" s="340"/>
      <c r="D68" s="339"/>
      <c r="E68" s="341"/>
      <c r="F68" s="342"/>
      <c r="G68" s="321"/>
    </row>
    <row r="69" spans="1:7" s="320" customFormat="1">
      <c r="A69" s="338"/>
      <c r="B69" s="321"/>
      <c r="C69" s="340"/>
      <c r="D69" s="339"/>
      <c r="E69" s="341"/>
      <c r="F69" s="342"/>
      <c r="G69" s="321"/>
    </row>
    <row r="70" spans="1:7" s="320" customFormat="1">
      <c r="A70" s="338"/>
      <c r="B70" s="321"/>
      <c r="C70" s="340"/>
      <c r="D70" s="339"/>
      <c r="E70" s="341"/>
      <c r="F70" s="342"/>
      <c r="G70" s="321"/>
    </row>
    <row r="71" spans="1:7" s="320" customFormat="1">
      <c r="A71" s="338"/>
      <c r="B71" s="321"/>
      <c r="C71" s="340"/>
      <c r="D71" s="339"/>
      <c r="E71" s="341"/>
      <c r="F71" s="342"/>
      <c r="G71" s="321"/>
    </row>
    <row r="72" spans="1:7" s="320" customFormat="1">
      <c r="A72" s="338"/>
      <c r="B72" s="321"/>
      <c r="C72" s="340"/>
      <c r="D72" s="339"/>
      <c r="E72" s="341"/>
      <c r="F72" s="342"/>
      <c r="G72" s="321"/>
    </row>
    <row r="73" spans="1:7" s="320" customFormat="1">
      <c r="A73" s="338"/>
      <c r="B73" s="321"/>
      <c r="C73" s="340"/>
      <c r="D73" s="339"/>
      <c r="E73" s="341"/>
      <c r="F73" s="342"/>
      <c r="G73" s="321"/>
    </row>
    <row r="74" spans="1:7" s="320" customFormat="1">
      <c r="A74" s="338"/>
      <c r="B74" s="321"/>
      <c r="C74" s="340"/>
      <c r="D74" s="339"/>
      <c r="E74" s="341"/>
      <c r="F74" s="342"/>
      <c r="G74" s="321"/>
    </row>
    <row r="75" spans="1:7" s="320" customFormat="1">
      <c r="A75" s="338"/>
      <c r="B75" s="321"/>
      <c r="C75" s="340"/>
      <c r="D75" s="339"/>
      <c r="E75" s="341"/>
      <c r="F75" s="342"/>
      <c r="G75" s="321"/>
    </row>
    <row r="76" spans="1:7" s="320" customFormat="1">
      <c r="A76" s="338"/>
      <c r="B76" s="321"/>
      <c r="C76" s="340"/>
      <c r="D76" s="339"/>
      <c r="E76" s="341"/>
      <c r="F76" s="342"/>
      <c r="G76" s="321"/>
    </row>
    <row r="77" spans="1:7" s="320" customFormat="1">
      <c r="A77" s="338"/>
      <c r="B77" s="321"/>
      <c r="C77" s="340"/>
      <c r="D77" s="339"/>
      <c r="E77" s="341"/>
      <c r="F77" s="342"/>
      <c r="G77" s="321"/>
    </row>
    <row r="78" spans="1:7" s="320" customFormat="1">
      <c r="A78" s="338"/>
      <c r="B78" s="321"/>
      <c r="C78" s="340"/>
      <c r="D78" s="339"/>
      <c r="E78" s="341"/>
      <c r="F78" s="342"/>
      <c r="G78" s="321"/>
    </row>
    <row r="79" spans="1:7" s="320" customFormat="1">
      <c r="A79" s="338"/>
      <c r="B79" s="321"/>
      <c r="C79" s="340"/>
      <c r="D79" s="339"/>
      <c r="E79" s="341"/>
      <c r="F79" s="342"/>
      <c r="G79" s="321"/>
    </row>
    <row r="80" spans="1:7" s="320" customFormat="1">
      <c r="A80" s="338"/>
      <c r="B80" s="321"/>
      <c r="C80" s="340"/>
      <c r="D80" s="339"/>
      <c r="E80" s="341"/>
      <c r="F80" s="342"/>
      <c r="G80" s="321"/>
    </row>
    <row r="81" spans="1:7" s="320" customFormat="1">
      <c r="A81" s="338"/>
      <c r="B81" s="321"/>
      <c r="C81" s="340"/>
      <c r="D81" s="339"/>
      <c r="E81" s="341"/>
      <c r="F81" s="342"/>
      <c r="G81" s="321"/>
    </row>
    <row r="82" spans="1:7" s="320" customFormat="1">
      <c r="A82" s="338"/>
      <c r="B82" s="321"/>
      <c r="C82" s="340"/>
      <c r="D82" s="339"/>
      <c r="E82" s="341"/>
      <c r="F82" s="342"/>
      <c r="G82" s="321"/>
    </row>
    <row r="83" spans="1:7" s="320" customFormat="1">
      <c r="A83" s="338"/>
      <c r="B83" s="321"/>
      <c r="C83" s="340"/>
      <c r="D83" s="339"/>
      <c r="E83" s="341"/>
      <c r="F83" s="342"/>
      <c r="G83" s="321"/>
    </row>
    <row r="84" spans="1:7" s="320" customFormat="1">
      <c r="A84" s="338"/>
      <c r="B84" s="321"/>
      <c r="C84" s="340"/>
      <c r="D84" s="339"/>
      <c r="E84" s="341"/>
      <c r="F84" s="342"/>
      <c r="G84" s="321"/>
    </row>
    <row r="85" spans="1:7" s="320" customFormat="1">
      <c r="A85" s="338"/>
      <c r="B85" s="321"/>
      <c r="C85" s="340"/>
      <c r="D85" s="339"/>
      <c r="E85" s="341"/>
      <c r="F85" s="342"/>
      <c r="G85" s="321"/>
    </row>
    <row r="86" spans="1:7" s="320" customFormat="1">
      <c r="A86" s="338"/>
      <c r="B86" s="321"/>
      <c r="C86" s="340"/>
      <c r="D86" s="339"/>
      <c r="E86" s="341"/>
      <c r="F86" s="342"/>
      <c r="G86" s="321"/>
    </row>
    <row r="87" spans="1:7" s="320" customFormat="1">
      <c r="A87" s="338"/>
      <c r="B87" s="321"/>
      <c r="C87" s="340"/>
      <c r="D87" s="339"/>
      <c r="E87" s="341"/>
      <c r="F87" s="342"/>
      <c r="G87" s="321"/>
    </row>
    <row r="88" spans="1:7" s="320" customFormat="1">
      <c r="A88" s="338"/>
      <c r="B88" s="321"/>
      <c r="C88" s="340"/>
      <c r="D88" s="339"/>
      <c r="E88" s="341"/>
      <c r="F88" s="342"/>
      <c r="G88" s="321"/>
    </row>
    <row r="89" spans="1:7" s="320" customFormat="1">
      <c r="A89" s="338"/>
      <c r="B89" s="321"/>
      <c r="C89" s="340"/>
      <c r="D89" s="339"/>
      <c r="E89" s="341"/>
      <c r="F89" s="342"/>
      <c r="G89" s="321"/>
    </row>
    <row r="90" spans="1:7" s="320" customFormat="1">
      <c r="A90" s="338"/>
      <c r="B90" s="321"/>
      <c r="C90" s="340"/>
      <c r="D90" s="339"/>
      <c r="E90" s="341"/>
      <c r="F90" s="342"/>
      <c r="G90" s="321"/>
    </row>
    <row r="91" spans="1:7" s="320" customFormat="1">
      <c r="A91" s="338"/>
      <c r="B91" s="321"/>
      <c r="C91" s="340"/>
      <c r="D91" s="339"/>
      <c r="E91" s="341"/>
      <c r="F91" s="342"/>
      <c r="G91" s="321"/>
    </row>
    <row r="92" spans="1:7" s="320" customFormat="1">
      <c r="A92" s="338"/>
      <c r="B92" s="321"/>
      <c r="C92" s="340"/>
      <c r="D92" s="339"/>
      <c r="E92" s="341"/>
      <c r="F92" s="342"/>
      <c r="G92" s="321"/>
    </row>
    <row r="93" spans="1:7" s="320" customFormat="1">
      <c r="A93" s="338"/>
      <c r="B93" s="321"/>
      <c r="C93" s="340"/>
      <c r="D93" s="339"/>
      <c r="E93" s="341"/>
      <c r="F93" s="342"/>
      <c r="G93" s="321"/>
    </row>
    <row r="94" spans="1:7" s="320" customFormat="1">
      <c r="A94" s="338"/>
      <c r="B94" s="321"/>
      <c r="C94" s="340"/>
      <c r="D94" s="339"/>
      <c r="E94" s="341"/>
      <c r="F94" s="342"/>
      <c r="G94" s="321"/>
    </row>
    <row r="95" spans="1:7" s="320" customFormat="1">
      <c r="A95" s="338"/>
      <c r="B95" s="321"/>
      <c r="C95" s="340"/>
      <c r="D95" s="339"/>
      <c r="E95" s="341"/>
      <c r="F95" s="342"/>
      <c r="G95" s="321"/>
    </row>
    <row r="96" spans="1:7" s="320" customFormat="1">
      <c r="A96" s="338"/>
      <c r="B96" s="321"/>
      <c r="C96" s="340"/>
      <c r="D96" s="339"/>
      <c r="E96" s="341"/>
      <c r="F96" s="342"/>
      <c r="G96" s="321"/>
    </row>
    <row r="97" spans="1:7" s="320" customFormat="1">
      <c r="A97" s="338"/>
      <c r="B97" s="321"/>
      <c r="C97" s="340"/>
      <c r="D97" s="339"/>
      <c r="E97" s="341"/>
      <c r="F97" s="342"/>
      <c r="G97" s="321"/>
    </row>
    <row r="98" spans="1:7" s="320" customFormat="1">
      <c r="A98" s="338"/>
      <c r="B98" s="321"/>
      <c r="C98" s="340"/>
      <c r="D98" s="339"/>
      <c r="E98" s="341"/>
      <c r="F98" s="342"/>
      <c r="G98" s="321"/>
    </row>
    <row r="99" spans="1:7" s="320" customFormat="1">
      <c r="A99" s="338"/>
      <c r="B99" s="321"/>
      <c r="C99" s="340"/>
      <c r="D99" s="339"/>
      <c r="E99" s="341"/>
      <c r="F99" s="342"/>
      <c r="G99" s="321"/>
    </row>
    <row r="100" spans="1:7" s="320" customFormat="1">
      <c r="A100" s="338"/>
      <c r="B100" s="321"/>
      <c r="C100" s="340"/>
      <c r="D100" s="339"/>
      <c r="E100" s="341"/>
      <c r="F100" s="342"/>
      <c r="G100" s="321"/>
    </row>
    <row r="101" spans="1:7" s="320" customFormat="1">
      <c r="A101" s="338"/>
      <c r="B101" s="321"/>
      <c r="C101" s="340"/>
      <c r="D101" s="339"/>
      <c r="E101" s="341"/>
      <c r="F101" s="342"/>
      <c r="G101" s="321"/>
    </row>
    <row r="102" spans="1:7" s="320" customFormat="1">
      <c r="A102" s="338"/>
      <c r="B102" s="321"/>
      <c r="C102" s="340"/>
      <c r="D102" s="339"/>
      <c r="E102" s="341"/>
      <c r="F102" s="342"/>
      <c r="G102" s="321"/>
    </row>
    <row r="103" spans="1:7" s="320" customFormat="1">
      <c r="A103" s="338"/>
      <c r="B103" s="321"/>
      <c r="C103" s="340"/>
      <c r="D103" s="339"/>
      <c r="E103" s="341"/>
      <c r="F103" s="342"/>
      <c r="G103" s="321"/>
    </row>
    <row r="104" spans="1:7" s="320" customFormat="1">
      <c r="B104" s="321"/>
      <c r="C104" s="340"/>
      <c r="D104" s="339"/>
      <c r="E104" s="341"/>
      <c r="F104" s="342"/>
      <c r="G104" s="321"/>
    </row>
    <row r="105" spans="1:7" s="320" customFormat="1">
      <c r="B105" s="321"/>
      <c r="C105" s="340"/>
      <c r="D105" s="339"/>
      <c r="E105" s="341"/>
      <c r="F105" s="342"/>
      <c r="G105" s="321"/>
    </row>
    <row r="106" spans="1:7" s="320" customFormat="1">
      <c r="B106" s="321"/>
      <c r="C106" s="340"/>
      <c r="D106" s="339"/>
      <c r="E106" s="341"/>
      <c r="F106" s="342"/>
      <c r="G106" s="321"/>
    </row>
    <row r="107" spans="1:7" s="320" customFormat="1">
      <c r="B107" s="321"/>
      <c r="C107" s="340"/>
      <c r="D107" s="339"/>
      <c r="E107" s="341"/>
      <c r="F107" s="342"/>
      <c r="G107" s="321"/>
    </row>
    <row r="108" spans="1:7" s="320" customFormat="1">
      <c r="B108" s="321"/>
      <c r="C108" s="340"/>
      <c r="D108" s="339"/>
      <c r="E108" s="341"/>
      <c r="F108" s="342"/>
      <c r="G108" s="321"/>
    </row>
    <row r="109" spans="1:7" s="320" customFormat="1">
      <c r="B109" s="321"/>
      <c r="C109" s="340"/>
      <c r="D109" s="339"/>
      <c r="E109" s="341"/>
      <c r="F109" s="342"/>
      <c r="G109" s="321"/>
    </row>
    <row r="110" spans="1:7" s="320" customFormat="1">
      <c r="B110" s="321"/>
      <c r="C110" s="340"/>
      <c r="D110" s="339"/>
      <c r="E110" s="341"/>
      <c r="F110" s="342"/>
      <c r="G110" s="321"/>
    </row>
    <row r="111" spans="1:7" s="320" customFormat="1">
      <c r="B111" s="321"/>
      <c r="C111" s="340"/>
      <c r="D111" s="339"/>
      <c r="E111" s="341"/>
      <c r="F111" s="342"/>
      <c r="G111" s="321"/>
    </row>
    <row r="112" spans="1:7" s="320" customFormat="1">
      <c r="B112" s="321"/>
      <c r="C112" s="340"/>
      <c r="D112" s="339"/>
      <c r="E112" s="341"/>
      <c r="F112" s="342"/>
      <c r="G112" s="321"/>
    </row>
    <row r="113" spans="2:7" s="320" customFormat="1">
      <c r="B113" s="321"/>
      <c r="C113" s="340"/>
      <c r="D113" s="339"/>
      <c r="E113" s="341"/>
      <c r="F113" s="342"/>
      <c r="G113" s="321"/>
    </row>
    <row r="114" spans="2:7" s="320" customFormat="1">
      <c r="B114" s="321"/>
      <c r="C114" s="340"/>
      <c r="D114" s="339"/>
      <c r="E114" s="341"/>
      <c r="F114" s="342"/>
      <c r="G114" s="321"/>
    </row>
    <row r="115" spans="2:7" s="320" customFormat="1">
      <c r="B115" s="321"/>
      <c r="C115" s="340"/>
      <c r="D115" s="339"/>
      <c r="E115" s="341"/>
      <c r="F115" s="342"/>
      <c r="G115" s="321"/>
    </row>
    <row r="116" spans="2:7" s="320" customFormat="1">
      <c r="B116" s="321"/>
      <c r="C116" s="340"/>
      <c r="D116" s="339"/>
      <c r="E116" s="341"/>
      <c r="F116" s="342"/>
      <c r="G116" s="321"/>
    </row>
    <row r="117" spans="2:7" s="320" customFormat="1">
      <c r="B117" s="321"/>
      <c r="C117" s="340"/>
      <c r="D117" s="339"/>
      <c r="E117" s="341"/>
      <c r="F117" s="342"/>
      <c r="G117" s="321"/>
    </row>
    <row r="118" spans="2:7" s="320" customFormat="1">
      <c r="B118" s="321"/>
      <c r="C118" s="340"/>
      <c r="D118" s="339"/>
      <c r="E118" s="341"/>
      <c r="F118" s="342"/>
      <c r="G118" s="321"/>
    </row>
    <row r="119" spans="2:7" s="320" customFormat="1">
      <c r="B119" s="321"/>
      <c r="C119" s="340"/>
      <c r="D119" s="339"/>
      <c r="E119" s="341"/>
      <c r="F119" s="342"/>
      <c r="G119" s="321"/>
    </row>
    <row r="120" spans="2:7" s="320" customFormat="1">
      <c r="B120" s="321"/>
      <c r="C120" s="340"/>
      <c r="D120" s="339"/>
      <c r="E120" s="341"/>
      <c r="F120" s="342"/>
      <c r="G120" s="321"/>
    </row>
    <row r="121" spans="2:7" s="320" customFormat="1">
      <c r="B121" s="321"/>
      <c r="C121" s="340"/>
      <c r="D121" s="339"/>
      <c r="E121" s="341"/>
      <c r="F121" s="342"/>
      <c r="G121" s="321"/>
    </row>
    <row r="122" spans="2:7" s="320" customFormat="1">
      <c r="B122" s="321"/>
      <c r="C122" s="340"/>
      <c r="D122" s="339"/>
      <c r="E122" s="341"/>
      <c r="F122" s="342"/>
      <c r="G122" s="321"/>
    </row>
    <row r="123" spans="2:7" s="320" customFormat="1">
      <c r="B123" s="321"/>
      <c r="C123" s="340"/>
      <c r="D123" s="339"/>
      <c r="E123" s="341"/>
      <c r="F123" s="342"/>
      <c r="G123" s="321"/>
    </row>
    <row r="124" spans="2:7" s="320" customFormat="1">
      <c r="B124" s="321"/>
      <c r="C124" s="340"/>
      <c r="D124" s="339"/>
      <c r="E124" s="341"/>
      <c r="F124" s="342"/>
      <c r="G124" s="321"/>
    </row>
    <row r="125" spans="2:7" s="320" customFormat="1">
      <c r="B125" s="321"/>
      <c r="C125" s="340"/>
      <c r="D125" s="339"/>
      <c r="E125" s="341"/>
      <c r="F125" s="342"/>
      <c r="G125" s="321"/>
    </row>
    <row r="126" spans="2:7" s="320" customFormat="1">
      <c r="B126" s="321"/>
      <c r="C126" s="340"/>
      <c r="D126" s="339"/>
      <c r="E126" s="341"/>
      <c r="F126" s="342"/>
      <c r="G126" s="321"/>
    </row>
    <row r="127" spans="2:7" s="320" customFormat="1">
      <c r="B127" s="321"/>
      <c r="C127" s="340"/>
      <c r="D127" s="339"/>
      <c r="E127" s="341"/>
      <c r="F127" s="342"/>
      <c r="G127" s="321"/>
    </row>
    <row r="128" spans="2:7" s="320" customFormat="1">
      <c r="B128" s="321"/>
      <c r="C128" s="340"/>
      <c r="D128" s="339"/>
      <c r="E128" s="341"/>
      <c r="F128" s="342"/>
      <c r="G128" s="321"/>
    </row>
    <row r="129" spans="2:7" s="320" customFormat="1">
      <c r="B129" s="321"/>
      <c r="C129" s="340"/>
      <c r="D129" s="339"/>
      <c r="E129" s="341"/>
      <c r="F129" s="342"/>
      <c r="G129" s="321"/>
    </row>
    <row r="130" spans="2:7" s="320" customFormat="1">
      <c r="B130" s="321"/>
      <c r="C130" s="340"/>
      <c r="D130" s="339"/>
      <c r="E130" s="341"/>
      <c r="F130" s="342"/>
      <c r="G130" s="321"/>
    </row>
    <row r="131" spans="2:7" s="320" customFormat="1">
      <c r="B131" s="321"/>
      <c r="C131" s="340"/>
      <c r="D131" s="339"/>
      <c r="E131" s="341"/>
      <c r="F131" s="342"/>
      <c r="G131" s="321"/>
    </row>
    <row r="132" spans="2:7" s="320" customFormat="1">
      <c r="B132" s="321"/>
      <c r="C132" s="340"/>
      <c r="D132" s="339"/>
      <c r="E132" s="341"/>
      <c r="F132" s="342"/>
      <c r="G132" s="321"/>
    </row>
    <row r="133" spans="2:7" s="320" customFormat="1">
      <c r="B133" s="321"/>
      <c r="C133" s="340"/>
      <c r="D133" s="339"/>
      <c r="E133" s="341"/>
      <c r="F133" s="342"/>
      <c r="G133" s="321"/>
    </row>
    <row r="134" spans="2:7" s="320" customFormat="1">
      <c r="B134" s="321"/>
      <c r="C134" s="340"/>
      <c r="D134" s="339"/>
      <c r="E134" s="341"/>
      <c r="F134" s="342"/>
      <c r="G134" s="321"/>
    </row>
    <row r="135" spans="2:7" s="320" customFormat="1">
      <c r="B135" s="321"/>
      <c r="C135" s="340"/>
      <c r="D135" s="339"/>
      <c r="E135" s="341"/>
      <c r="F135" s="342"/>
      <c r="G135" s="321"/>
    </row>
    <row r="136" spans="2:7" s="320" customFormat="1">
      <c r="B136" s="321"/>
      <c r="C136" s="340"/>
      <c r="D136" s="339"/>
      <c r="E136" s="341"/>
      <c r="F136" s="342"/>
      <c r="G136" s="321"/>
    </row>
    <row r="137" spans="2:7" s="320" customFormat="1">
      <c r="B137" s="321"/>
      <c r="C137" s="340"/>
      <c r="D137" s="339"/>
      <c r="E137" s="341"/>
      <c r="F137" s="342"/>
      <c r="G137" s="321"/>
    </row>
    <row r="138" spans="2:7" s="320" customFormat="1">
      <c r="B138" s="321"/>
      <c r="C138" s="340"/>
      <c r="D138" s="339"/>
      <c r="E138" s="341"/>
      <c r="F138" s="342"/>
      <c r="G138" s="321"/>
    </row>
    <row r="139" spans="2:7" s="320" customFormat="1">
      <c r="B139" s="321"/>
      <c r="C139" s="340"/>
      <c r="D139" s="339"/>
      <c r="E139" s="341"/>
      <c r="F139" s="342"/>
      <c r="G139" s="321"/>
    </row>
    <row r="140" spans="2:7" s="320" customFormat="1">
      <c r="B140" s="321"/>
      <c r="C140" s="340"/>
      <c r="D140" s="339"/>
      <c r="E140" s="341"/>
      <c r="F140" s="342"/>
      <c r="G140" s="321"/>
    </row>
    <row r="141" spans="2:7" s="320" customFormat="1">
      <c r="B141" s="321"/>
      <c r="C141" s="340"/>
      <c r="D141" s="339"/>
      <c r="E141" s="341"/>
      <c r="F141" s="342"/>
      <c r="G141" s="321"/>
    </row>
    <row r="142" spans="2:7" s="320" customFormat="1">
      <c r="B142" s="321"/>
      <c r="C142" s="340"/>
      <c r="D142" s="339"/>
      <c r="E142" s="341"/>
      <c r="F142" s="342"/>
      <c r="G142" s="321"/>
    </row>
    <row r="143" spans="2:7" s="320" customFormat="1">
      <c r="B143" s="321"/>
      <c r="C143" s="340"/>
      <c r="D143" s="339"/>
      <c r="E143" s="341"/>
      <c r="F143" s="342"/>
      <c r="G143" s="321"/>
    </row>
    <row r="144" spans="2:7" s="320" customFormat="1">
      <c r="B144" s="321"/>
      <c r="C144" s="340"/>
      <c r="D144" s="339"/>
      <c r="E144" s="341"/>
      <c r="F144" s="342"/>
      <c r="G144" s="321"/>
    </row>
    <row r="145" spans="2:7" s="320" customFormat="1">
      <c r="B145" s="321"/>
      <c r="C145" s="340"/>
      <c r="D145" s="339"/>
      <c r="E145" s="341"/>
      <c r="F145" s="342"/>
      <c r="G145" s="321"/>
    </row>
    <row r="146" spans="2:7" s="320" customFormat="1">
      <c r="B146" s="321"/>
      <c r="C146" s="340"/>
      <c r="D146" s="339"/>
      <c r="E146" s="341"/>
      <c r="F146" s="342"/>
      <c r="G146" s="321"/>
    </row>
    <row r="147" spans="2:7" s="320" customFormat="1">
      <c r="B147" s="321"/>
      <c r="C147" s="340"/>
      <c r="D147" s="339"/>
      <c r="E147" s="341"/>
      <c r="F147" s="342"/>
      <c r="G147" s="321"/>
    </row>
    <row r="148" spans="2:7" s="320" customFormat="1">
      <c r="B148" s="321"/>
      <c r="C148" s="340"/>
      <c r="D148" s="339"/>
      <c r="E148" s="341"/>
      <c r="F148" s="342"/>
      <c r="G148" s="321"/>
    </row>
    <row r="149" spans="2:7" s="320" customFormat="1">
      <c r="B149" s="321"/>
      <c r="C149" s="340"/>
      <c r="D149" s="339"/>
      <c r="E149" s="341"/>
      <c r="F149" s="342"/>
      <c r="G149" s="321"/>
    </row>
    <row r="150" spans="2:7" s="320" customFormat="1">
      <c r="B150" s="321"/>
      <c r="C150" s="340"/>
      <c r="D150" s="339"/>
      <c r="E150" s="341"/>
      <c r="F150" s="342"/>
      <c r="G150" s="321"/>
    </row>
    <row r="151" spans="2:7" s="320" customFormat="1">
      <c r="B151" s="321"/>
      <c r="C151" s="340"/>
      <c r="D151" s="339"/>
      <c r="E151" s="341"/>
      <c r="F151" s="342"/>
      <c r="G151" s="321"/>
    </row>
    <row r="152" spans="2:7" s="320" customFormat="1">
      <c r="B152" s="321"/>
      <c r="C152" s="340"/>
      <c r="D152" s="339"/>
      <c r="E152" s="341"/>
      <c r="F152" s="342"/>
      <c r="G152" s="321"/>
    </row>
    <row r="153" spans="2:7" s="320" customFormat="1">
      <c r="B153" s="321"/>
      <c r="C153" s="340"/>
      <c r="D153" s="339"/>
      <c r="E153" s="341"/>
      <c r="F153" s="342"/>
      <c r="G153" s="321"/>
    </row>
    <row r="154" spans="2:7" s="320" customFormat="1">
      <c r="B154" s="321"/>
      <c r="C154" s="340"/>
      <c r="D154" s="339"/>
      <c r="E154" s="341"/>
      <c r="F154" s="342"/>
      <c r="G154" s="321"/>
    </row>
    <row r="155" spans="2:7" s="320" customFormat="1">
      <c r="B155" s="321"/>
      <c r="C155" s="340"/>
      <c r="D155" s="339"/>
      <c r="E155" s="341"/>
      <c r="F155" s="342"/>
      <c r="G155" s="321"/>
    </row>
    <row r="156" spans="2:7" s="320" customFormat="1">
      <c r="B156" s="321"/>
      <c r="C156" s="340"/>
      <c r="D156" s="339"/>
      <c r="E156" s="341"/>
      <c r="F156" s="342"/>
      <c r="G156" s="321"/>
    </row>
    <row r="157" spans="2:7" s="320" customFormat="1">
      <c r="B157" s="321"/>
      <c r="C157" s="340"/>
      <c r="D157" s="339"/>
      <c r="E157" s="341"/>
      <c r="F157" s="342"/>
      <c r="G157" s="321"/>
    </row>
    <row r="158" spans="2:7" s="320" customFormat="1">
      <c r="B158" s="321"/>
      <c r="C158" s="340"/>
      <c r="D158" s="339"/>
      <c r="E158" s="341"/>
      <c r="F158" s="342"/>
      <c r="G158" s="321"/>
    </row>
    <row r="159" spans="2:7" s="320" customFormat="1">
      <c r="B159" s="321"/>
      <c r="C159" s="340"/>
      <c r="D159" s="339"/>
      <c r="E159" s="341"/>
      <c r="F159" s="342"/>
      <c r="G159" s="321"/>
    </row>
    <row r="160" spans="2:7" s="320" customFormat="1">
      <c r="B160" s="321"/>
      <c r="C160" s="340"/>
      <c r="D160" s="339"/>
      <c r="E160" s="341"/>
      <c r="F160" s="342"/>
      <c r="G160" s="321"/>
    </row>
    <row r="161" spans="2:7" s="320" customFormat="1">
      <c r="B161" s="321"/>
      <c r="C161" s="340"/>
      <c r="D161" s="339"/>
      <c r="E161" s="341"/>
      <c r="F161" s="342"/>
      <c r="G161" s="321"/>
    </row>
    <row r="162" spans="2:7" s="320" customFormat="1">
      <c r="B162" s="321"/>
      <c r="C162" s="340"/>
      <c r="D162" s="339"/>
      <c r="E162" s="341"/>
      <c r="F162" s="342"/>
      <c r="G162" s="321"/>
    </row>
    <row r="163" spans="2:7" s="320" customFormat="1">
      <c r="B163" s="321"/>
      <c r="C163" s="340"/>
      <c r="D163" s="339"/>
      <c r="E163" s="341"/>
      <c r="F163" s="342"/>
      <c r="G163" s="321"/>
    </row>
    <row r="164" spans="2:7" s="320" customFormat="1">
      <c r="B164" s="321"/>
      <c r="C164" s="340"/>
      <c r="D164" s="339"/>
      <c r="E164" s="341"/>
      <c r="F164" s="342"/>
      <c r="G164" s="321"/>
    </row>
    <row r="165" spans="2:7" s="320" customFormat="1">
      <c r="B165" s="321"/>
      <c r="C165" s="340"/>
      <c r="D165" s="339"/>
      <c r="E165" s="341"/>
      <c r="F165" s="342"/>
      <c r="G165" s="321"/>
    </row>
    <row r="166" spans="2:7" s="320" customFormat="1">
      <c r="B166" s="321"/>
      <c r="C166" s="340"/>
      <c r="D166" s="339"/>
      <c r="E166" s="341"/>
      <c r="F166" s="342"/>
      <c r="G166" s="321"/>
    </row>
    <row r="167" spans="2:7" s="320" customFormat="1">
      <c r="B167" s="321"/>
      <c r="C167" s="340"/>
      <c r="D167" s="339"/>
      <c r="E167" s="341"/>
      <c r="F167" s="342"/>
      <c r="G167" s="321"/>
    </row>
    <row r="168" spans="2:7" s="320" customFormat="1">
      <c r="B168" s="321"/>
      <c r="C168" s="340"/>
      <c r="D168" s="339"/>
      <c r="E168" s="341"/>
      <c r="F168" s="342"/>
      <c r="G168" s="321"/>
    </row>
    <row r="169" spans="2:7" s="320" customFormat="1">
      <c r="B169" s="321"/>
      <c r="C169" s="340"/>
      <c r="D169" s="339"/>
      <c r="E169" s="341"/>
      <c r="F169" s="342"/>
      <c r="G169" s="321"/>
    </row>
    <row r="170" spans="2:7" s="320" customFormat="1">
      <c r="B170" s="321"/>
      <c r="C170" s="340"/>
      <c r="D170" s="339"/>
      <c r="E170" s="341"/>
      <c r="F170" s="342"/>
      <c r="G170" s="321"/>
    </row>
    <row r="171" spans="2:7" s="320" customFormat="1">
      <c r="B171" s="321"/>
      <c r="C171" s="340"/>
      <c r="D171" s="339"/>
      <c r="E171" s="341"/>
      <c r="F171" s="342"/>
      <c r="G171" s="321"/>
    </row>
    <row r="172" spans="2:7" s="320" customFormat="1">
      <c r="B172" s="321"/>
      <c r="C172" s="340"/>
      <c r="D172" s="339"/>
      <c r="E172" s="341"/>
      <c r="F172" s="342"/>
      <c r="G172" s="321"/>
    </row>
    <row r="173" spans="2:7" s="320" customFormat="1">
      <c r="B173" s="321"/>
      <c r="C173" s="340"/>
      <c r="D173" s="339"/>
      <c r="E173" s="341"/>
      <c r="F173" s="342"/>
      <c r="G173" s="321"/>
    </row>
    <row r="174" spans="2:7" s="320" customFormat="1">
      <c r="B174" s="321"/>
      <c r="C174" s="340"/>
      <c r="D174" s="339"/>
      <c r="E174" s="341"/>
      <c r="F174" s="342"/>
      <c r="G174" s="321"/>
    </row>
    <row r="175" spans="2:7" s="320" customFormat="1">
      <c r="B175" s="321"/>
      <c r="C175" s="340"/>
      <c r="D175" s="339"/>
      <c r="E175" s="341"/>
      <c r="F175" s="342"/>
      <c r="G175" s="321"/>
    </row>
    <row r="176" spans="2:7" s="320" customFormat="1">
      <c r="B176" s="321"/>
      <c r="C176" s="340"/>
      <c r="D176" s="339"/>
      <c r="E176" s="341"/>
      <c r="F176" s="342"/>
      <c r="G176" s="321"/>
    </row>
    <row r="177" spans="2:7" s="320" customFormat="1">
      <c r="B177" s="321"/>
      <c r="C177" s="340"/>
      <c r="D177" s="339"/>
      <c r="E177" s="341"/>
      <c r="F177" s="342"/>
      <c r="G177" s="321"/>
    </row>
    <row r="178" spans="2:7" s="320" customFormat="1">
      <c r="B178" s="321"/>
      <c r="C178" s="340"/>
      <c r="D178" s="339"/>
      <c r="E178" s="341"/>
      <c r="F178" s="342"/>
      <c r="G178" s="321"/>
    </row>
    <row r="179" spans="2:7" s="320" customFormat="1">
      <c r="B179" s="321"/>
      <c r="C179" s="340"/>
      <c r="D179" s="339"/>
      <c r="E179" s="341"/>
      <c r="F179" s="342"/>
      <c r="G179" s="321"/>
    </row>
    <row r="180" spans="2:7" s="320" customFormat="1">
      <c r="B180" s="321"/>
      <c r="C180" s="340"/>
      <c r="D180" s="339"/>
      <c r="E180" s="341"/>
      <c r="F180" s="342"/>
      <c r="G180" s="321"/>
    </row>
    <row r="181" spans="2:7" s="320" customFormat="1">
      <c r="B181" s="321"/>
      <c r="C181" s="340"/>
      <c r="D181" s="339"/>
      <c r="E181" s="341"/>
      <c r="F181" s="342"/>
      <c r="G181" s="321"/>
    </row>
    <row r="182" spans="2:7" s="320" customFormat="1">
      <c r="B182" s="321"/>
      <c r="C182" s="340"/>
      <c r="D182" s="339"/>
      <c r="E182" s="341"/>
      <c r="F182" s="342"/>
      <c r="G182" s="321"/>
    </row>
    <row r="183" spans="2:7" s="320" customFormat="1">
      <c r="B183" s="321"/>
      <c r="C183" s="340"/>
      <c r="D183" s="339"/>
      <c r="E183" s="341"/>
      <c r="F183" s="342"/>
      <c r="G183" s="321"/>
    </row>
    <row r="184" spans="2:7" s="320" customFormat="1">
      <c r="B184" s="321"/>
      <c r="C184" s="340"/>
      <c r="D184" s="339"/>
      <c r="E184" s="341"/>
      <c r="F184" s="342"/>
      <c r="G184" s="321"/>
    </row>
    <row r="185" spans="2:7" s="320" customFormat="1">
      <c r="B185" s="321"/>
      <c r="C185" s="340"/>
      <c r="D185" s="339"/>
      <c r="E185" s="341"/>
      <c r="F185" s="342"/>
      <c r="G185" s="321"/>
    </row>
    <row r="186" spans="2:7" s="320" customFormat="1">
      <c r="B186" s="321"/>
      <c r="C186" s="340"/>
      <c r="D186" s="339"/>
      <c r="E186" s="341"/>
      <c r="F186" s="342"/>
      <c r="G186" s="321"/>
    </row>
    <row r="187" spans="2:7" s="320" customFormat="1">
      <c r="B187" s="321"/>
      <c r="C187" s="340"/>
      <c r="D187" s="339"/>
      <c r="E187" s="341"/>
      <c r="F187" s="342"/>
      <c r="G187" s="321"/>
    </row>
    <row r="188" spans="2:7" s="320" customFormat="1">
      <c r="B188" s="321"/>
      <c r="C188" s="340"/>
      <c r="D188" s="339"/>
      <c r="E188" s="341"/>
      <c r="F188" s="342"/>
      <c r="G188" s="321"/>
    </row>
    <row r="189" spans="2:7" s="320" customFormat="1">
      <c r="B189" s="321"/>
      <c r="C189" s="340"/>
      <c r="D189" s="339"/>
      <c r="E189" s="341"/>
      <c r="F189" s="342"/>
      <c r="G189" s="321"/>
    </row>
    <row r="190" spans="2:7" s="320" customFormat="1">
      <c r="B190" s="321"/>
      <c r="C190" s="340"/>
      <c r="D190" s="339"/>
      <c r="E190" s="341"/>
      <c r="F190" s="342"/>
      <c r="G190" s="321"/>
    </row>
    <row r="191" spans="2:7" s="320" customFormat="1">
      <c r="B191" s="321"/>
      <c r="C191" s="340"/>
      <c r="D191" s="339"/>
      <c r="E191" s="341"/>
      <c r="F191" s="342"/>
      <c r="G191" s="321"/>
    </row>
    <row r="192" spans="2:7" s="320" customFormat="1">
      <c r="B192" s="321"/>
      <c r="C192" s="340"/>
      <c r="D192" s="339"/>
      <c r="E192" s="341"/>
      <c r="F192" s="342"/>
      <c r="G192" s="321"/>
    </row>
    <row r="193" spans="2:7" s="320" customFormat="1">
      <c r="B193" s="321"/>
      <c r="C193" s="340"/>
      <c r="D193" s="339"/>
      <c r="E193" s="341"/>
      <c r="F193" s="342"/>
      <c r="G193" s="321"/>
    </row>
    <row r="194" spans="2:7" s="320" customFormat="1">
      <c r="B194" s="321"/>
      <c r="C194" s="340"/>
      <c r="D194" s="339"/>
      <c r="E194" s="341"/>
      <c r="F194" s="342"/>
      <c r="G194" s="321"/>
    </row>
    <row r="195" spans="2:7" s="320" customFormat="1">
      <c r="B195" s="321"/>
      <c r="C195" s="340"/>
      <c r="D195" s="339"/>
      <c r="E195" s="341"/>
      <c r="F195" s="342"/>
      <c r="G195" s="321"/>
    </row>
    <row r="196" spans="2:7" s="320" customFormat="1">
      <c r="B196" s="321"/>
      <c r="C196" s="340"/>
      <c r="D196" s="339"/>
      <c r="E196" s="341"/>
      <c r="F196" s="342"/>
      <c r="G196" s="321"/>
    </row>
    <row r="197" spans="2:7" s="320" customFormat="1">
      <c r="B197" s="321"/>
      <c r="C197" s="340"/>
      <c r="D197" s="339"/>
      <c r="E197" s="341"/>
      <c r="F197" s="342"/>
      <c r="G197" s="321"/>
    </row>
    <row r="198" spans="2:7" s="320" customFormat="1">
      <c r="B198" s="321"/>
      <c r="C198" s="340"/>
      <c r="D198" s="339"/>
      <c r="E198" s="341"/>
      <c r="F198" s="342"/>
      <c r="G198" s="321"/>
    </row>
    <row r="199" spans="2:7" s="320" customFormat="1">
      <c r="B199" s="321"/>
      <c r="C199" s="340"/>
      <c r="D199" s="339"/>
      <c r="E199" s="341"/>
      <c r="F199" s="342"/>
      <c r="G199" s="321"/>
    </row>
    <row r="200" spans="2:7" s="320" customFormat="1">
      <c r="B200" s="321"/>
      <c r="C200" s="340"/>
      <c r="D200" s="339"/>
      <c r="E200" s="341"/>
      <c r="F200" s="342"/>
      <c r="G200" s="321"/>
    </row>
    <row r="201" spans="2:7" s="320" customFormat="1">
      <c r="B201" s="321"/>
      <c r="C201" s="321"/>
      <c r="D201" s="321"/>
      <c r="E201" s="321"/>
      <c r="F201" s="321"/>
      <c r="G201" s="321"/>
    </row>
    <row r="202" spans="2:7" s="320" customFormat="1">
      <c r="B202" s="321"/>
      <c r="C202" s="321"/>
      <c r="D202" s="321"/>
      <c r="E202" s="321"/>
      <c r="F202" s="321"/>
      <c r="G202" s="321"/>
    </row>
    <row r="203" spans="2:7" s="320" customFormat="1">
      <c r="B203" s="321"/>
      <c r="C203" s="321"/>
      <c r="D203" s="321"/>
      <c r="E203" s="321"/>
      <c r="F203" s="321"/>
      <c r="G203" s="321"/>
    </row>
    <row r="204" spans="2:7" s="320" customFormat="1">
      <c r="B204" s="321"/>
      <c r="C204" s="321"/>
      <c r="D204" s="321"/>
      <c r="E204" s="321"/>
      <c r="F204" s="321"/>
      <c r="G204" s="321"/>
    </row>
    <row r="205" spans="2:7" s="320" customFormat="1">
      <c r="B205" s="321"/>
      <c r="C205" s="321"/>
      <c r="D205" s="321"/>
      <c r="E205" s="321"/>
      <c r="F205" s="321"/>
      <c r="G205" s="321"/>
    </row>
    <row r="206" spans="2:7" s="320" customFormat="1">
      <c r="B206" s="321"/>
      <c r="C206" s="321"/>
      <c r="D206" s="321"/>
      <c r="E206" s="321"/>
      <c r="F206" s="321"/>
      <c r="G206" s="321"/>
    </row>
    <row r="207" spans="2:7" s="320" customFormat="1">
      <c r="B207" s="321"/>
      <c r="C207" s="321"/>
      <c r="D207" s="321"/>
      <c r="E207" s="321"/>
      <c r="F207" s="321"/>
      <c r="G207" s="321"/>
    </row>
    <row r="208" spans="2:7" s="320" customFormat="1">
      <c r="B208" s="321"/>
      <c r="C208" s="321"/>
      <c r="D208" s="321"/>
      <c r="E208" s="321"/>
      <c r="F208" s="321"/>
      <c r="G208" s="321"/>
    </row>
    <row r="209" spans="2:7" s="320" customFormat="1">
      <c r="B209" s="321"/>
      <c r="C209" s="321"/>
      <c r="D209" s="321"/>
      <c r="E209" s="321"/>
      <c r="F209" s="321"/>
      <c r="G209" s="321"/>
    </row>
    <row r="210" spans="2:7" s="320" customFormat="1">
      <c r="B210" s="321"/>
      <c r="C210" s="321"/>
      <c r="D210" s="321"/>
      <c r="E210" s="321"/>
      <c r="F210" s="321"/>
      <c r="G210" s="321"/>
    </row>
    <row r="211" spans="2:7" s="320" customFormat="1">
      <c r="B211" s="321"/>
      <c r="C211" s="321"/>
      <c r="D211" s="321"/>
      <c r="E211" s="321"/>
      <c r="F211" s="321"/>
      <c r="G211" s="321"/>
    </row>
    <row r="212" spans="2:7" s="320" customFormat="1">
      <c r="B212" s="321"/>
      <c r="C212" s="321"/>
      <c r="D212" s="321"/>
      <c r="E212" s="321"/>
      <c r="F212" s="321"/>
      <c r="G212" s="321"/>
    </row>
    <row r="213" spans="2:7" s="320" customFormat="1">
      <c r="B213" s="321"/>
      <c r="C213" s="321"/>
      <c r="D213" s="321"/>
      <c r="E213" s="321"/>
      <c r="F213" s="321"/>
      <c r="G213" s="321"/>
    </row>
    <row r="214" spans="2:7" s="320" customFormat="1">
      <c r="B214" s="321"/>
      <c r="C214" s="321"/>
      <c r="D214" s="321"/>
      <c r="E214" s="321"/>
      <c r="F214" s="321"/>
      <c r="G214" s="321"/>
    </row>
    <row r="215" spans="2:7" s="320" customFormat="1">
      <c r="B215" s="321"/>
      <c r="C215" s="321"/>
      <c r="D215" s="321"/>
      <c r="E215" s="321"/>
      <c r="F215" s="321"/>
      <c r="G215" s="321"/>
    </row>
    <row r="216" spans="2:7" s="320" customFormat="1">
      <c r="B216" s="321"/>
      <c r="C216" s="321"/>
      <c r="D216" s="321"/>
      <c r="E216" s="321"/>
      <c r="F216" s="321"/>
      <c r="G216" s="321"/>
    </row>
    <row r="217" spans="2:7" s="320" customFormat="1">
      <c r="B217" s="321"/>
      <c r="C217" s="321"/>
      <c r="D217" s="321"/>
      <c r="E217" s="321"/>
      <c r="F217" s="321"/>
      <c r="G217" s="321"/>
    </row>
    <row r="218" spans="2:7" s="320" customFormat="1">
      <c r="B218" s="321"/>
      <c r="C218" s="321"/>
      <c r="D218" s="321"/>
      <c r="E218" s="321"/>
      <c r="F218" s="321"/>
      <c r="G218" s="321"/>
    </row>
    <row r="219" spans="2:7" s="320" customFormat="1">
      <c r="B219" s="321"/>
      <c r="C219" s="321"/>
      <c r="D219" s="321"/>
      <c r="E219" s="321"/>
      <c r="F219" s="321"/>
      <c r="G219" s="321"/>
    </row>
    <row r="220" spans="2:7" s="320" customFormat="1">
      <c r="B220" s="321"/>
      <c r="C220" s="321"/>
      <c r="D220" s="321"/>
      <c r="E220" s="321"/>
      <c r="F220" s="321"/>
      <c r="G220" s="321"/>
    </row>
    <row r="221" spans="2:7" s="320" customFormat="1">
      <c r="B221" s="321"/>
      <c r="C221" s="321"/>
      <c r="D221" s="321"/>
      <c r="E221" s="321"/>
      <c r="F221" s="321"/>
      <c r="G221" s="321"/>
    </row>
    <row r="222" spans="2:7" s="320" customFormat="1">
      <c r="B222" s="321"/>
      <c r="C222" s="321"/>
      <c r="D222" s="321"/>
      <c r="E222" s="321"/>
      <c r="F222" s="321"/>
      <c r="G222" s="321"/>
    </row>
    <row r="223" spans="2:7" s="320" customFormat="1">
      <c r="B223" s="321"/>
      <c r="C223" s="321"/>
      <c r="D223" s="321"/>
      <c r="E223" s="321"/>
      <c r="F223" s="321"/>
      <c r="G223" s="321"/>
    </row>
    <row r="224" spans="2:7" s="320" customFormat="1">
      <c r="B224" s="321"/>
      <c r="C224" s="321"/>
      <c r="D224" s="321"/>
      <c r="E224" s="321"/>
      <c r="F224" s="321"/>
      <c r="G224" s="321"/>
    </row>
    <row r="225" spans="2:7" s="320" customFormat="1">
      <c r="B225" s="321"/>
      <c r="C225" s="321"/>
      <c r="D225" s="321"/>
      <c r="E225" s="321"/>
      <c r="F225" s="321"/>
      <c r="G225" s="321"/>
    </row>
    <row r="226" spans="2:7" s="320" customFormat="1">
      <c r="B226" s="321"/>
      <c r="C226" s="321"/>
      <c r="D226" s="321"/>
      <c r="E226" s="321"/>
      <c r="F226" s="321"/>
      <c r="G226" s="321"/>
    </row>
    <row r="227" spans="2:7" s="320" customFormat="1">
      <c r="B227" s="321"/>
      <c r="C227" s="321"/>
      <c r="D227" s="321"/>
      <c r="E227" s="321"/>
      <c r="F227" s="321"/>
      <c r="G227" s="321"/>
    </row>
    <row r="228" spans="2:7" s="320" customFormat="1">
      <c r="B228" s="321"/>
      <c r="C228" s="321"/>
      <c r="D228" s="321"/>
      <c r="E228" s="321"/>
      <c r="F228" s="321"/>
      <c r="G228" s="321"/>
    </row>
    <row r="229" spans="2:7" s="320" customFormat="1">
      <c r="B229" s="321"/>
      <c r="C229" s="321"/>
      <c r="D229" s="321"/>
      <c r="E229" s="321"/>
      <c r="F229" s="321"/>
      <c r="G229" s="321"/>
    </row>
    <row r="230" spans="2:7" s="320" customFormat="1">
      <c r="B230" s="321"/>
      <c r="C230" s="321"/>
      <c r="D230" s="321"/>
      <c r="E230" s="321"/>
      <c r="F230" s="321"/>
      <c r="G230" s="321"/>
    </row>
    <row r="231" spans="2:7" s="320" customFormat="1">
      <c r="B231" s="321"/>
      <c r="C231" s="321"/>
      <c r="D231" s="321"/>
      <c r="E231" s="321"/>
      <c r="F231" s="321"/>
      <c r="G231" s="321"/>
    </row>
    <row r="232" spans="2:7" s="320" customFormat="1">
      <c r="B232" s="321"/>
      <c r="C232" s="321"/>
      <c r="D232" s="321"/>
      <c r="E232" s="321"/>
      <c r="F232" s="321"/>
      <c r="G232" s="321"/>
    </row>
    <row r="233" spans="2:7" s="320" customFormat="1">
      <c r="B233" s="321"/>
      <c r="C233" s="321"/>
      <c r="D233" s="321"/>
      <c r="E233" s="321"/>
      <c r="F233" s="321"/>
      <c r="G233" s="321"/>
    </row>
    <row r="234" spans="2:7" s="320" customFormat="1">
      <c r="B234" s="321"/>
      <c r="C234" s="321"/>
      <c r="D234" s="321"/>
      <c r="E234" s="321"/>
      <c r="F234" s="321"/>
      <c r="G234" s="321"/>
    </row>
    <row r="235" spans="2:7" s="320" customFormat="1">
      <c r="B235" s="321"/>
      <c r="C235" s="321"/>
      <c r="D235" s="321"/>
      <c r="E235" s="321"/>
      <c r="F235" s="321"/>
      <c r="G235" s="321"/>
    </row>
    <row r="236" spans="2:7" s="320" customFormat="1">
      <c r="B236" s="321"/>
      <c r="C236" s="321"/>
      <c r="D236" s="321"/>
      <c r="E236" s="321"/>
      <c r="F236" s="321"/>
      <c r="G236" s="321"/>
    </row>
    <row r="237" spans="2:7" s="320" customFormat="1">
      <c r="B237" s="321"/>
      <c r="C237" s="321"/>
      <c r="D237" s="321"/>
      <c r="E237" s="321"/>
      <c r="F237" s="321"/>
      <c r="G237" s="321"/>
    </row>
    <row r="238" spans="2:7" s="320" customFormat="1">
      <c r="B238" s="321"/>
      <c r="C238" s="321"/>
      <c r="D238" s="321"/>
      <c r="E238" s="321"/>
      <c r="F238" s="321"/>
      <c r="G238" s="321"/>
    </row>
    <row r="239" spans="2:7" s="320" customFormat="1">
      <c r="B239" s="321"/>
      <c r="C239" s="321"/>
      <c r="D239" s="321"/>
      <c r="E239" s="321"/>
      <c r="F239" s="321"/>
      <c r="G239" s="321"/>
    </row>
    <row r="240" spans="2:7" s="320" customFormat="1">
      <c r="B240" s="321"/>
      <c r="C240" s="321"/>
      <c r="D240" s="321"/>
      <c r="E240" s="321"/>
      <c r="F240" s="321"/>
      <c r="G240" s="321"/>
    </row>
    <row r="241" spans="2:7" s="320" customFormat="1">
      <c r="B241" s="321"/>
      <c r="C241" s="321"/>
      <c r="D241" s="321"/>
      <c r="E241" s="321"/>
      <c r="F241" s="321"/>
      <c r="G241" s="321"/>
    </row>
    <row r="242" spans="2:7" s="320" customFormat="1">
      <c r="B242" s="321"/>
      <c r="C242" s="321"/>
      <c r="D242" s="321"/>
      <c r="E242" s="321"/>
      <c r="F242" s="321"/>
      <c r="G242" s="321"/>
    </row>
    <row r="243" spans="2:7" s="320" customFormat="1">
      <c r="B243" s="321"/>
      <c r="C243" s="321"/>
      <c r="D243" s="321"/>
      <c r="E243" s="321"/>
      <c r="F243" s="321"/>
      <c r="G243" s="321"/>
    </row>
    <row r="244" spans="2:7" s="320" customFormat="1">
      <c r="B244" s="321"/>
      <c r="C244" s="321"/>
      <c r="D244" s="321"/>
      <c r="E244" s="321"/>
      <c r="F244" s="321"/>
      <c r="G244" s="321"/>
    </row>
    <row r="245" spans="2:7" s="320" customFormat="1">
      <c r="B245" s="321"/>
      <c r="C245" s="321"/>
      <c r="D245" s="321"/>
      <c r="E245" s="321"/>
      <c r="F245" s="321"/>
      <c r="G245" s="321"/>
    </row>
    <row r="246" spans="2:7" s="320" customFormat="1">
      <c r="B246" s="321"/>
      <c r="C246" s="321"/>
      <c r="D246" s="321"/>
      <c r="E246" s="321"/>
      <c r="F246" s="321"/>
      <c r="G246" s="321"/>
    </row>
    <row r="247" spans="2:7" s="320" customFormat="1">
      <c r="B247" s="321"/>
      <c r="C247" s="321"/>
      <c r="D247" s="321"/>
      <c r="E247" s="321"/>
      <c r="F247" s="321"/>
      <c r="G247" s="321"/>
    </row>
    <row r="248" spans="2:7" s="320" customFormat="1">
      <c r="B248" s="321"/>
      <c r="C248" s="321"/>
      <c r="D248" s="321"/>
      <c r="E248" s="321"/>
      <c r="F248" s="321"/>
      <c r="G248" s="321"/>
    </row>
    <row r="249" spans="2:7" s="320" customFormat="1">
      <c r="B249" s="321"/>
      <c r="C249" s="321"/>
      <c r="D249" s="321"/>
      <c r="E249" s="321"/>
      <c r="F249" s="321"/>
      <c r="G249" s="321"/>
    </row>
    <row r="250" spans="2:7" s="320" customFormat="1">
      <c r="B250" s="321"/>
      <c r="C250" s="321"/>
      <c r="D250" s="321"/>
      <c r="E250" s="321"/>
      <c r="F250" s="321"/>
      <c r="G250" s="321"/>
    </row>
    <row r="251" spans="2:7" s="320" customFormat="1">
      <c r="B251" s="321"/>
      <c r="C251" s="321"/>
      <c r="D251" s="321"/>
      <c r="E251" s="321"/>
      <c r="F251" s="321"/>
      <c r="G251" s="321"/>
    </row>
    <row r="252" spans="2:7" s="320" customFormat="1">
      <c r="B252" s="321"/>
      <c r="C252" s="321"/>
      <c r="D252" s="321"/>
      <c r="E252" s="321"/>
      <c r="F252" s="321"/>
      <c r="G252" s="321"/>
    </row>
    <row r="253" spans="2:7" s="320" customFormat="1">
      <c r="B253" s="321"/>
      <c r="C253" s="321"/>
      <c r="D253" s="321"/>
      <c r="E253" s="321"/>
      <c r="F253" s="321"/>
      <c r="G253" s="321"/>
    </row>
    <row r="254" spans="2:7" s="320" customFormat="1">
      <c r="B254" s="321"/>
      <c r="C254" s="321"/>
      <c r="D254" s="321"/>
      <c r="E254" s="321"/>
      <c r="F254" s="321"/>
      <c r="G254" s="321"/>
    </row>
    <row r="255" spans="2:7" s="320" customFormat="1">
      <c r="B255" s="321"/>
      <c r="C255" s="321"/>
      <c r="D255" s="321"/>
      <c r="E255" s="321"/>
      <c r="F255" s="321"/>
      <c r="G255" s="321"/>
    </row>
    <row r="256" spans="2:7" s="320" customFormat="1">
      <c r="B256" s="321"/>
      <c r="C256" s="321"/>
      <c r="D256" s="321"/>
      <c r="E256" s="321"/>
      <c r="F256" s="321"/>
      <c r="G256" s="321"/>
    </row>
    <row r="257" spans="2:7" s="320" customFormat="1">
      <c r="B257" s="321"/>
      <c r="C257" s="321"/>
      <c r="D257" s="321"/>
      <c r="E257" s="321"/>
      <c r="F257" s="321"/>
      <c r="G257" s="321"/>
    </row>
    <row r="258" spans="2:7" s="320" customFormat="1">
      <c r="B258" s="321"/>
      <c r="C258" s="321"/>
      <c r="D258" s="321"/>
      <c r="E258" s="321"/>
      <c r="F258" s="321"/>
      <c r="G258" s="321"/>
    </row>
    <row r="259" spans="2:7" s="320" customFormat="1">
      <c r="B259" s="321"/>
      <c r="C259" s="321"/>
      <c r="D259" s="321"/>
      <c r="E259" s="321"/>
      <c r="F259" s="321"/>
      <c r="G259" s="321"/>
    </row>
    <row r="260" spans="2:7" s="320" customFormat="1">
      <c r="B260" s="321"/>
      <c r="C260" s="321"/>
      <c r="D260" s="321"/>
      <c r="E260" s="321"/>
      <c r="F260" s="321"/>
      <c r="G260" s="321"/>
    </row>
    <row r="261" spans="2:7" s="320" customFormat="1">
      <c r="B261" s="321"/>
      <c r="C261" s="321"/>
      <c r="D261" s="321"/>
      <c r="E261" s="321"/>
      <c r="F261" s="321"/>
      <c r="G261" s="321"/>
    </row>
    <row r="262" spans="2:7" s="320" customFormat="1">
      <c r="B262" s="321"/>
      <c r="C262" s="321"/>
      <c r="D262" s="321"/>
      <c r="E262" s="321"/>
      <c r="F262" s="321"/>
      <c r="G262" s="321"/>
    </row>
    <row r="263" spans="2:7" s="320" customFormat="1">
      <c r="B263" s="321"/>
      <c r="C263" s="321"/>
      <c r="D263" s="321"/>
      <c r="E263" s="321"/>
      <c r="F263" s="321"/>
      <c r="G263" s="321"/>
    </row>
    <row r="264" spans="2:7" s="320" customFormat="1">
      <c r="B264" s="321"/>
      <c r="C264" s="321"/>
      <c r="D264" s="321"/>
      <c r="E264" s="321"/>
      <c r="F264" s="321"/>
      <c r="G264" s="321"/>
    </row>
    <row r="265" spans="2:7" s="320" customFormat="1">
      <c r="B265" s="321"/>
      <c r="C265" s="321"/>
      <c r="D265" s="321"/>
      <c r="E265" s="321"/>
      <c r="F265" s="321"/>
      <c r="G265" s="321"/>
    </row>
    <row r="266" spans="2:7" s="320" customFormat="1">
      <c r="B266" s="321"/>
      <c r="C266" s="321"/>
      <c r="D266" s="321"/>
      <c r="E266" s="321"/>
      <c r="F266" s="321"/>
      <c r="G266" s="321"/>
    </row>
    <row r="267" spans="2:7" s="320" customFormat="1">
      <c r="B267" s="321"/>
      <c r="C267" s="321"/>
      <c r="D267" s="321"/>
      <c r="E267" s="321"/>
      <c r="F267" s="321"/>
      <c r="G267" s="321"/>
    </row>
    <row r="268" spans="2:7" s="320" customFormat="1">
      <c r="B268" s="321"/>
      <c r="C268" s="321"/>
      <c r="D268" s="321"/>
      <c r="E268" s="321"/>
      <c r="F268" s="321"/>
      <c r="G268" s="321"/>
    </row>
    <row r="269" spans="2:7" s="320" customFormat="1">
      <c r="B269" s="321"/>
      <c r="C269" s="321"/>
      <c r="D269" s="321"/>
      <c r="E269" s="321"/>
      <c r="F269" s="321"/>
      <c r="G269" s="321"/>
    </row>
    <row r="270" spans="2:7" s="320" customFormat="1">
      <c r="B270" s="321"/>
      <c r="C270" s="321"/>
      <c r="D270" s="321"/>
      <c r="E270" s="321"/>
      <c r="F270" s="321"/>
      <c r="G270" s="321"/>
    </row>
    <row r="271" spans="2:7" s="320" customFormat="1">
      <c r="B271" s="321"/>
      <c r="C271" s="321"/>
      <c r="D271" s="321"/>
      <c r="E271" s="321"/>
      <c r="F271" s="321"/>
      <c r="G271" s="321"/>
    </row>
    <row r="272" spans="2:7" s="320" customFormat="1">
      <c r="B272" s="321"/>
      <c r="C272" s="321"/>
      <c r="D272" s="321"/>
      <c r="E272" s="321"/>
      <c r="F272" s="321"/>
      <c r="G272" s="321"/>
    </row>
  </sheetData>
  <autoFilter ref="C17:F17" xr:uid="{00000000-0009-0000-0000-000013000000}">
    <sortState xmlns:xlrd2="http://schemas.microsoft.com/office/spreadsheetml/2017/richdata2" ref="C18:F19">
      <sortCondition descending="1" ref="D17"/>
    </sortState>
  </autoFilter>
  <mergeCells count="5">
    <mergeCell ref="D10:F10"/>
    <mergeCell ref="D11:F11"/>
    <mergeCell ref="D12:F12"/>
    <mergeCell ref="D13:F13"/>
    <mergeCell ref="D15:F1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rgb="FFFF0000"/>
  </sheetPr>
  <dimension ref="A1:R1136"/>
  <sheetViews>
    <sheetView windowProtection="1" showGridLines="0" zoomScaleNormal="100" workbookViewId="0">
      <selection activeCell="I11" sqref="I11"/>
    </sheetView>
  </sheetViews>
  <sheetFormatPr defaultColWidth="8.7109375" defaultRowHeight="12.75"/>
  <cols>
    <col min="1" max="1" width="2.7109375" style="13" customWidth="1"/>
    <col min="2" max="2" width="2" style="14" customWidth="1"/>
    <col min="3" max="3" width="11.5703125" style="14" customWidth="1"/>
    <col min="4" max="4" width="10.28515625" style="14" customWidth="1"/>
    <col min="5" max="5" width="16.5703125" style="14" customWidth="1"/>
    <col min="6" max="6" width="71.5703125" style="14" customWidth="1"/>
    <col min="7" max="7" width="10.7109375" style="14" customWidth="1"/>
    <col min="8" max="8" width="7.28515625" style="14" customWidth="1"/>
    <col min="9" max="9" width="3.140625" style="13" customWidth="1"/>
    <col min="10" max="18" width="60.7109375" style="13" customWidth="1"/>
    <col min="19" max="16384" width="8.7109375" style="14"/>
  </cols>
  <sheetData>
    <row r="1" spans="1:18" s="13" customFormat="1"/>
    <row r="2" spans="1:18" ht="46.15" customHeight="1"/>
    <row r="3" spans="1:18" ht="20.25">
      <c r="C3" s="242"/>
      <c r="D3" s="15"/>
      <c r="E3" s="15"/>
      <c r="G3" s="16"/>
    </row>
    <row r="4" spans="1:18" ht="15">
      <c r="C4" s="17"/>
      <c r="D4" s="17"/>
      <c r="E4" s="17"/>
    </row>
    <row r="5" spans="1:18" ht="27.75" customHeight="1">
      <c r="C5" s="18" t="s">
        <v>66</v>
      </c>
      <c r="D5" s="19"/>
      <c r="E5" s="19"/>
    </row>
    <row r="7" spans="1:18" ht="4.9000000000000004" customHeight="1">
      <c r="C7" s="20"/>
      <c r="D7" s="21"/>
      <c r="E7" s="21"/>
      <c r="F7" s="22"/>
      <c r="G7" s="23"/>
    </row>
    <row r="8" spans="1:18" s="25" customFormat="1" ht="27" customHeight="1">
      <c r="A8" s="24"/>
      <c r="C8" s="26" t="s">
        <v>13</v>
      </c>
      <c r="D8" s="27" t="s">
        <v>61</v>
      </c>
      <c r="E8" s="28" t="s">
        <v>67</v>
      </c>
      <c r="F8" s="28" t="s">
        <v>60</v>
      </c>
      <c r="G8" s="29" t="s">
        <v>68</v>
      </c>
      <c r="I8" s="24"/>
      <c r="J8" s="24"/>
      <c r="K8" s="24"/>
      <c r="L8" s="24"/>
      <c r="M8" s="24"/>
      <c r="N8" s="24"/>
      <c r="O8" s="24"/>
      <c r="P8" s="24"/>
      <c r="Q8" s="24"/>
      <c r="R8" s="24"/>
    </row>
    <row r="9" spans="1:18" s="25" customFormat="1" ht="4.1500000000000004" customHeight="1">
      <c r="A9" s="24"/>
      <c r="C9" s="20"/>
      <c r="D9" s="21"/>
      <c r="E9" s="21"/>
      <c r="F9" s="22"/>
      <c r="G9" s="23"/>
      <c r="I9" s="24"/>
      <c r="J9" s="24"/>
      <c r="K9" s="24"/>
      <c r="L9" s="24"/>
      <c r="M9" s="24"/>
      <c r="N9" s="24"/>
      <c r="O9" s="24"/>
      <c r="P9" s="24"/>
      <c r="Q9" s="24"/>
      <c r="R9" s="24"/>
    </row>
    <row r="10" spans="1:18">
      <c r="C10" s="30"/>
      <c r="D10" s="40"/>
      <c r="E10" s="89"/>
      <c r="F10" s="31"/>
      <c r="G10" s="32"/>
    </row>
    <row r="11" spans="1:18">
      <c r="C11" s="34"/>
      <c r="D11" s="40"/>
      <c r="E11" s="40"/>
      <c r="F11" s="31"/>
      <c r="G11" s="39"/>
    </row>
    <row r="12" spans="1:18">
      <c r="C12" s="34"/>
      <c r="D12" s="40"/>
      <c r="E12" s="40"/>
      <c r="F12" s="31"/>
      <c r="G12" s="39"/>
    </row>
    <row r="13" spans="1:18">
      <c r="C13" s="34"/>
      <c r="D13" s="33"/>
      <c r="E13" s="40"/>
      <c r="F13" s="31"/>
      <c r="G13" s="39"/>
    </row>
    <row r="14" spans="1:18">
      <c r="C14" s="34"/>
      <c r="D14" s="33"/>
      <c r="E14" s="40"/>
      <c r="F14" s="31"/>
      <c r="G14" s="39"/>
    </row>
    <row r="15" spans="1:18">
      <c r="C15" s="34"/>
      <c r="D15" s="33"/>
      <c r="E15" s="40"/>
      <c r="F15" s="31"/>
      <c r="G15" s="39"/>
    </row>
    <row r="16" spans="1:18">
      <c r="C16" s="34"/>
      <c r="D16" s="33"/>
      <c r="E16" s="40"/>
      <c r="F16" s="31"/>
      <c r="G16" s="39"/>
    </row>
    <row r="17" spans="3:7">
      <c r="C17" s="34"/>
      <c r="D17" s="33"/>
      <c r="E17" s="89"/>
      <c r="F17" s="31"/>
      <c r="G17" s="39"/>
    </row>
    <row r="18" spans="3:7">
      <c r="C18" s="34"/>
      <c r="D18" s="33"/>
      <c r="E18" s="89"/>
      <c r="F18" s="31"/>
      <c r="G18" s="39"/>
    </row>
    <row r="19" spans="3:7">
      <c r="C19" s="34"/>
      <c r="D19" s="33"/>
      <c r="E19" s="89"/>
      <c r="F19" s="31"/>
      <c r="G19" s="39"/>
    </row>
    <row r="20" spans="3:7">
      <c r="C20" s="34"/>
      <c r="D20" s="33"/>
      <c r="E20" s="89"/>
      <c r="F20" s="31"/>
      <c r="G20" s="39"/>
    </row>
    <row r="21" spans="3:7">
      <c r="C21" s="34"/>
      <c r="D21" s="35"/>
      <c r="E21" s="89"/>
      <c r="F21" s="41"/>
      <c r="G21" s="36"/>
    </row>
    <row r="22" spans="3:7">
      <c r="C22" s="34"/>
      <c r="D22" s="33"/>
      <c r="E22" s="89"/>
      <c r="F22" s="31"/>
      <c r="G22" s="36"/>
    </row>
    <row r="23" spans="3:7">
      <c r="C23" s="34"/>
      <c r="D23" s="33"/>
      <c r="E23" s="89"/>
      <c r="F23" s="31"/>
      <c r="G23" s="36"/>
    </row>
    <row r="24" spans="3:7">
      <c r="C24" s="34"/>
      <c r="D24" s="35"/>
      <c r="E24" s="89"/>
      <c r="F24" s="31"/>
      <c r="G24" s="36"/>
    </row>
    <row r="25" spans="3:7">
      <c r="C25" s="34"/>
      <c r="D25" s="35"/>
      <c r="E25" s="89"/>
      <c r="F25" s="31"/>
      <c r="G25" s="36"/>
    </row>
    <row r="26" spans="3:7">
      <c r="C26" s="34"/>
      <c r="D26" s="35"/>
      <c r="E26" s="89"/>
      <c r="F26" s="31"/>
      <c r="G26" s="36"/>
    </row>
    <row r="27" spans="3:7">
      <c r="C27" s="34"/>
      <c r="D27" s="35"/>
      <c r="E27" s="89"/>
      <c r="F27" s="31"/>
      <c r="G27" s="36"/>
    </row>
    <row r="28" spans="3:7">
      <c r="C28" s="34"/>
      <c r="D28" s="35"/>
      <c r="E28" s="89"/>
      <c r="F28" s="31"/>
      <c r="G28" s="36"/>
    </row>
    <row r="29" spans="3:7">
      <c r="C29" s="34"/>
      <c r="D29" s="33"/>
      <c r="E29" s="89"/>
      <c r="F29" s="31"/>
      <c r="G29" s="36"/>
    </row>
    <row r="30" spans="3:7">
      <c r="C30" s="34"/>
      <c r="D30" s="89"/>
      <c r="E30" s="90"/>
      <c r="F30" s="31"/>
      <c r="G30" s="36"/>
    </row>
    <row r="31" spans="3:7">
      <c r="C31" s="34"/>
      <c r="D31" s="89"/>
      <c r="E31" s="90"/>
      <c r="F31" s="31"/>
      <c r="G31" s="36"/>
    </row>
    <row r="32" spans="3:7">
      <c r="C32" s="34"/>
      <c r="D32" s="89"/>
      <c r="E32" s="90"/>
      <c r="F32" s="31"/>
      <c r="G32" s="36"/>
    </row>
    <row r="33" spans="2:8">
      <c r="C33" s="34"/>
      <c r="D33" s="89"/>
      <c r="E33" s="90"/>
      <c r="F33" s="62"/>
      <c r="G33" s="36"/>
    </row>
    <row r="34" spans="2:8">
      <c r="C34" s="34"/>
      <c r="D34" s="89"/>
      <c r="E34" s="91"/>
      <c r="F34" s="62"/>
      <c r="G34" s="37"/>
    </row>
    <row r="35" spans="2:8">
      <c r="C35" s="34"/>
      <c r="D35" s="89"/>
      <c r="E35" s="91"/>
      <c r="F35" s="62"/>
      <c r="G35" s="37"/>
    </row>
    <row r="36" spans="2:8">
      <c r="C36" s="34"/>
      <c r="D36" s="89"/>
      <c r="E36" s="91"/>
      <c r="F36" s="62"/>
      <c r="G36" s="37"/>
    </row>
    <row r="37" spans="2:8">
      <c r="C37" s="34"/>
      <c r="D37" s="89"/>
      <c r="E37" s="91"/>
      <c r="F37" s="62"/>
      <c r="G37" s="37"/>
    </row>
    <row r="38" spans="2:8">
      <c r="C38" s="34"/>
      <c r="D38" s="89"/>
      <c r="E38" s="91"/>
      <c r="F38" s="62"/>
      <c r="G38" s="37"/>
    </row>
    <row r="39" spans="2:8">
      <c r="C39" s="34"/>
      <c r="D39" s="89"/>
      <c r="E39" s="91"/>
      <c r="F39" s="62"/>
      <c r="G39" s="37"/>
    </row>
    <row r="40" spans="2:8">
      <c r="C40" s="34"/>
      <c r="D40" s="89"/>
      <c r="E40" s="91"/>
      <c r="F40" s="62"/>
      <c r="G40" s="37"/>
    </row>
    <row r="41" spans="2:8">
      <c r="C41" s="34"/>
      <c r="D41" s="89"/>
      <c r="E41" s="89"/>
      <c r="F41" s="31"/>
      <c r="G41" s="37"/>
    </row>
    <row r="42" spans="2:8">
      <c r="C42" s="34"/>
      <c r="D42" s="89"/>
      <c r="E42" s="89"/>
      <c r="F42" s="31"/>
      <c r="G42" s="37"/>
    </row>
    <row r="43" spans="2:8">
      <c r="C43" s="34"/>
      <c r="D43" s="89"/>
      <c r="E43" s="89"/>
      <c r="F43" s="31"/>
      <c r="G43" s="37"/>
    </row>
    <row r="44" spans="2:8">
      <c r="C44" s="34"/>
      <c r="D44" s="89"/>
      <c r="E44" s="89"/>
      <c r="F44" s="31"/>
      <c r="G44" s="37"/>
    </row>
    <row r="45" spans="2:8">
      <c r="C45" s="34"/>
      <c r="D45" s="89"/>
      <c r="E45" s="89"/>
      <c r="F45" s="31"/>
      <c r="G45" s="37"/>
    </row>
    <row r="46" spans="2:8">
      <c r="C46" s="34"/>
      <c r="D46" s="89"/>
      <c r="E46" s="89"/>
      <c r="F46" s="31"/>
      <c r="G46" s="37"/>
    </row>
    <row r="47" spans="2:8">
      <c r="C47" s="34"/>
      <c r="D47" s="89"/>
      <c r="E47" s="89"/>
      <c r="F47" s="31"/>
      <c r="G47" s="37"/>
    </row>
    <row r="48" spans="2:8" s="13" customFormat="1">
      <c r="B48" s="14"/>
      <c r="C48" s="34"/>
      <c r="D48" s="89"/>
      <c r="E48" s="89"/>
      <c r="F48" s="31"/>
      <c r="G48" s="37"/>
      <c r="H48" s="14"/>
    </row>
    <row r="49" spans="2:8" s="13" customFormat="1">
      <c r="B49" s="14"/>
      <c r="C49" s="34"/>
      <c r="D49" s="89"/>
      <c r="E49" s="89"/>
      <c r="F49" s="31"/>
      <c r="G49" s="37"/>
      <c r="H49" s="14"/>
    </row>
    <row r="50" spans="2:8" s="13" customFormat="1">
      <c r="B50" s="14"/>
      <c r="C50" s="34"/>
      <c r="D50" s="89"/>
      <c r="E50" s="89"/>
      <c r="F50" s="31"/>
      <c r="G50" s="37"/>
      <c r="H50" s="14"/>
    </row>
    <row r="51" spans="2:8" s="13" customFormat="1">
      <c r="B51" s="14"/>
      <c r="C51" s="34"/>
      <c r="D51" s="89"/>
      <c r="E51" s="89"/>
      <c r="F51" s="31"/>
      <c r="G51" s="37"/>
      <c r="H51" s="14"/>
    </row>
    <row r="52" spans="2:8" s="13" customFormat="1">
      <c r="B52" s="14"/>
      <c r="C52" s="34"/>
      <c r="D52" s="80"/>
      <c r="E52" s="89"/>
      <c r="F52" s="31"/>
      <c r="G52" s="81"/>
      <c r="H52" s="14"/>
    </row>
    <row r="53" spans="2:8" s="13" customFormat="1">
      <c r="B53" s="14"/>
      <c r="C53" s="34"/>
      <c r="D53" s="80"/>
      <c r="E53" s="89"/>
      <c r="F53" s="31"/>
      <c r="G53" s="81"/>
      <c r="H53" s="14"/>
    </row>
    <row r="54" spans="2:8" s="13" customFormat="1">
      <c r="B54" s="14"/>
      <c r="C54" s="34"/>
      <c r="D54" s="80"/>
      <c r="E54" s="89"/>
      <c r="F54" s="31"/>
      <c r="G54" s="81"/>
      <c r="H54" s="14"/>
    </row>
    <row r="55" spans="2:8" s="13" customFormat="1">
      <c r="B55" s="14"/>
      <c r="C55" s="34"/>
      <c r="D55" s="80"/>
      <c r="E55" s="89"/>
      <c r="F55" s="31"/>
      <c r="G55" s="81"/>
      <c r="H55" s="14"/>
    </row>
    <row r="56" spans="2:8" s="13" customFormat="1">
      <c r="B56" s="14"/>
      <c r="C56" s="34"/>
      <c r="D56" s="80"/>
      <c r="E56" s="89"/>
      <c r="F56" s="31"/>
      <c r="G56" s="81"/>
      <c r="H56" s="14"/>
    </row>
    <row r="57" spans="2:8" s="13" customFormat="1">
      <c r="B57" s="14"/>
      <c r="C57" s="34"/>
      <c r="D57" s="80"/>
      <c r="E57" s="31"/>
      <c r="F57" s="31"/>
      <c r="G57" s="81"/>
      <c r="H57" s="14"/>
    </row>
    <row r="58" spans="2:8" s="13" customFormat="1">
      <c r="B58" s="14"/>
      <c r="C58" s="34"/>
      <c r="D58" s="80"/>
      <c r="E58" s="31"/>
      <c r="F58" s="31"/>
      <c r="G58" s="81"/>
      <c r="H58" s="14"/>
    </row>
    <row r="59" spans="2:8" s="13" customFormat="1">
      <c r="B59" s="14"/>
      <c r="C59" s="34"/>
      <c r="D59" s="80"/>
      <c r="E59" s="31"/>
      <c r="F59" s="31"/>
      <c r="G59" s="81"/>
      <c r="H59" s="14"/>
    </row>
    <row r="60" spans="2:8" s="13" customFormat="1">
      <c r="B60" s="14"/>
      <c r="C60" s="34"/>
      <c r="D60" s="80"/>
      <c r="E60" s="31"/>
      <c r="F60" s="31"/>
      <c r="G60" s="81"/>
      <c r="H60" s="14"/>
    </row>
    <row r="61" spans="2:8" s="13" customFormat="1">
      <c r="B61" s="14"/>
      <c r="C61" s="34"/>
      <c r="D61" s="80"/>
      <c r="E61" s="31"/>
      <c r="F61" s="31"/>
      <c r="G61" s="81"/>
      <c r="H61" s="14"/>
    </row>
    <row r="62" spans="2:8" s="13" customFormat="1">
      <c r="B62" s="14"/>
      <c r="C62" s="34"/>
      <c r="D62" s="80"/>
      <c r="E62" s="31"/>
      <c r="F62" s="31"/>
      <c r="G62" s="81"/>
      <c r="H62" s="14"/>
    </row>
    <row r="63" spans="2:8" s="13" customFormat="1">
      <c r="B63" s="14"/>
      <c r="C63" s="34"/>
      <c r="D63" s="80"/>
      <c r="E63" s="31"/>
      <c r="F63" s="31"/>
      <c r="G63" s="81"/>
      <c r="H63" s="14"/>
    </row>
    <row r="64" spans="2:8" s="13" customFormat="1">
      <c r="B64" s="14"/>
      <c r="C64" s="34"/>
      <c r="D64" s="80"/>
      <c r="E64" s="31"/>
      <c r="F64" s="31"/>
      <c r="G64" s="81"/>
      <c r="H64" s="14"/>
    </row>
    <row r="65" spans="2:8" s="13" customFormat="1">
      <c r="B65" s="14"/>
      <c r="C65" s="34"/>
      <c r="D65" s="80"/>
      <c r="E65" s="31"/>
      <c r="F65" s="31"/>
      <c r="G65" s="81"/>
      <c r="H65" s="14"/>
    </row>
    <row r="66" spans="2:8" s="13" customFormat="1">
      <c r="B66" s="14"/>
      <c r="C66" s="34"/>
      <c r="D66" s="80"/>
      <c r="E66" s="31"/>
      <c r="F66" s="31"/>
      <c r="G66" s="81"/>
      <c r="H66" s="14"/>
    </row>
    <row r="67" spans="2:8" s="13" customFormat="1">
      <c r="B67" s="14"/>
      <c r="C67" s="34"/>
      <c r="D67" s="80"/>
      <c r="E67" s="31"/>
      <c r="F67" s="31"/>
      <c r="G67" s="81"/>
      <c r="H67" s="14"/>
    </row>
    <row r="68" spans="2:8" s="13" customFormat="1">
      <c r="C68" s="34"/>
      <c r="D68" s="80"/>
      <c r="E68" s="31"/>
      <c r="F68" s="245"/>
      <c r="G68" s="81"/>
      <c r="H68" s="250"/>
    </row>
    <row r="69" spans="2:8" s="13" customFormat="1">
      <c r="C69" s="34"/>
      <c r="D69" s="80"/>
      <c r="E69" s="31"/>
      <c r="F69" s="245"/>
      <c r="G69" s="81"/>
      <c r="H69" s="250"/>
    </row>
    <row r="70" spans="2:8" s="13" customFormat="1">
      <c r="C70" s="34"/>
      <c r="D70" s="80"/>
      <c r="E70" s="31"/>
      <c r="F70" s="245"/>
      <c r="G70" s="81"/>
      <c r="H70" s="250"/>
    </row>
    <row r="71" spans="2:8" s="13" customFormat="1">
      <c r="C71" s="34"/>
      <c r="D71" s="80"/>
      <c r="E71" s="31"/>
      <c r="F71" s="245"/>
      <c r="G71" s="81"/>
      <c r="H71" s="250"/>
    </row>
    <row r="72" spans="2:8" s="13" customFormat="1">
      <c r="C72" s="34"/>
      <c r="D72" s="246"/>
      <c r="E72" s="246"/>
      <c r="F72" s="246"/>
      <c r="G72" s="246"/>
      <c r="H72" s="250"/>
    </row>
    <row r="73" spans="2:8" s="13" customFormat="1">
      <c r="C73" s="34"/>
      <c r="D73" s="246"/>
      <c r="E73" s="246"/>
      <c r="F73" s="246"/>
      <c r="G73" s="246"/>
      <c r="H73" s="250"/>
    </row>
    <row r="74" spans="2:8" s="13" customFormat="1">
      <c r="C74" s="34"/>
      <c r="D74" s="246"/>
      <c r="E74" s="246"/>
      <c r="F74" s="246"/>
      <c r="G74" s="246"/>
      <c r="H74" s="250"/>
    </row>
    <row r="75" spans="2:8" s="13" customFormat="1">
      <c r="C75" s="34"/>
      <c r="D75" s="246"/>
      <c r="E75" s="246"/>
      <c r="F75" s="246"/>
      <c r="G75" s="246"/>
      <c r="H75" s="250"/>
    </row>
    <row r="76" spans="2:8" s="13" customFormat="1">
      <c r="C76" s="34"/>
      <c r="D76" s="246"/>
      <c r="E76" s="246"/>
      <c r="F76" s="246"/>
      <c r="G76" s="246"/>
      <c r="H76" s="250"/>
    </row>
    <row r="77" spans="2:8" s="13" customFormat="1">
      <c r="C77" s="34"/>
      <c r="D77" s="246"/>
      <c r="E77" s="246"/>
      <c r="F77" s="245"/>
      <c r="G77" s="246"/>
      <c r="H77" s="250"/>
    </row>
    <row r="78" spans="2:8" s="13" customFormat="1">
      <c r="C78" s="34"/>
      <c r="D78" s="246"/>
      <c r="E78" s="246"/>
      <c r="F78" s="249"/>
      <c r="G78" s="246"/>
      <c r="H78" s="250"/>
    </row>
    <row r="79" spans="2:8" s="13" customFormat="1">
      <c r="C79" s="34"/>
      <c r="D79" s="246"/>
      <c r="E79" s="246"/>
      <c r="F79" s="246"/>
      <c r="G79" s="246"/>
      <c r="H79" s="250"/>
    </row>
    <row r="80" spans="2:8" s="13" customFormat="1">
      <c r="C80" s="248"/>
      <c r="D80" s="246"/>
      <c r="E80" s="246"/>
      <c r="F80" s="246"/>
      <c r="G80" s="246"/>
      <c r="H80" s="250"/>
    </row>
    <row r="81" spans="3:8" s="13" customFormat="1">
      <c r="C81" s="248"/>
      <c r="D81" s="246"/>
      <c r="E81" s="246"/>
      <c r="F81" s="246"/>
      <c r="G81" s="246"/>
      <c r="H81" s="250"/>
    </row>
    <row r="82" spans="3:8" s="13" customFormat="1">
      <c r="C82" s="248"/>
      <c r="D82" s="246"/>
      <c r="E82" s="246"/>
      <c r="F82" s="245"/>
      <c r="G82" s="246"/>
      <c r="H82" s="250"/>
    </row>
    <row r="83" spans="3:8" s="13" customFormat="1">
      <c r="C83" s="248"/>
      <c r="D83" s="246"/>
      <c r="E83" s="246"/>
      <c r="F83" s="245"/>
      <c r="G83" s="246"/>
      <c r="H83" s="250"/>
    </row>
    <row r="84" spans="3:8" s="13" customFormat="1">
      <c r="C84" s="248"/>
      <c r="D84" s="246"/>
      <c r="E84" s="246"/>
      <c r="F84" s="245"/>
      <c r="G84" s="246"/>
      <c r="H84" s="250"/>
    </row>
    <row r="85" spans="3:8" s="13" customFormat="1">
      <c r="C85" s="248"/>
      <c r="D85" s="246"/>
      <c r="E85" s="246"/>
      <c r="F85" s="245"/>
      <c r="G85" s="246"/>
      <c r="H85" s="250"/>
    </row>
    <row r="86" spans="3:8" s="13" customFormat="1">
      <c r="C86" s="248"/>
      <c r="D86" s="246"/>
      <c r="E86" s="246"/>
      <c r="F86" s="246"/>
      <c r="G86" s="246"/>
      <c r="H86" s="250"/>
    </row>
    <row r="87" spans="3:8" s="13" customFormat="1">
      <c r="C87" s="248"/>
      <c r="D87" s="246"/>
      <c r="E87" s="246"/>
      <c r="F87" s="246"/>
      <c r="G87" s="246"/>
      <c r="H87" s="250"/>
    </row>
    <row r="88" spans="3:8" s="13" customFormat="1">
      <c r="C88" s="248"/>
      <c r="D88" s="246"/>
      <c r="E88" s="246"/>
      <c r="F88" s="245"/>
      <c r="G88" s="246"/>
      <c r="H88" s="250"/>
    </row>
    <row r="89" spans="3:8" s="13" customFormat="1" ht="37.5" customHeight="1">
      <c r="C89" s="248"/>
      <c r="D89" s="246"/>
      <c r="E89" s="246"/>
      <c r="F89" s="246"/>
      <c r="G89" s="246"/>
      <c r="H89" s="250"/>
    </row>
    <row r="90" spans="3:8" s="13" customFormat="1">
      <c r="C90" s="248"/>
      <c r="D90" s="246"/>
      <c r="E90" s="246"/>
      <c r="F90" s="246"/>
      <c r="G90" s="246"/>
      <c r="H90" s="250"/>
    </row>
    <row r="91" spans="3:8" s="13" customFormat="1">
      <c r="C91" s="248"/>
      <c r="D91" s="246"/>
      <c r="E91" s="246"/>
      <c r="F91" s="246"/>
      <c r="G91" s="246"/>
      <c r="H91" s="250"/>
    </row>
    <row r="92" spans="3:8" s="13" customFormat="1">
      <c r="C92" s="248"/>
      <c r="D92" s="246"/>
      <c r="E92" s="246"/>
      <c r="F92" s="246"/>
      <c r="G92" s="246"/>
      <c r="H92" s="250"/>
    </row>
    <row r="93" spans="3:8" s="13" customFormat="1">
      <c r="C93" s="248"/>
      <c r="D93" s="246"/>
      <c r="E93" s="246"/>
      <c r="F93" s="246"/>
      <c r="G93" s="246"/>
      <c r="H93" s="250"/>
    </row>
    <row r="94" spans="3:8" s="13" customFormat="1">
      <c r="C94" s="248"/>
      <c r="D94" s="246"/>
      <c r="E94" s="246"/>
      <c r="F94" s="246"/>
      <c r="G94" s="246"/>
      <c r="H94" s="250"/>
    </row>
    <row r="95" spans="3:8" s="13" customFormat="1">
      <c r="C95" s="248"/>
      <c r="D95" s="246"/>
      <c r="E95" s="246"/>
      <c r="F95" s="246"/>
      <c r="G95" s="246"/>
      <c r="H95" s="250"/>
    </row>
    <row r="96" spans="3:8" s="13" customFormat="1">
      <c r="C96" s="248"/>
      <c r="D96" s="246"/>
      <c r="E96" s="246"/>
      <c r="F96" s="246"/>
      <c r="G96" s="246"/>
      <c r="H96" s="250"/>
    </row>
    <row r="97" spans="3:8" s="13" customFormat="1">
      <c r="C97" s="248"/>
      <c r="D97" s="246"/>
      <c r="E97" s="246"/>
      <c r="F97" s="246"/>
      <c r="G97" s="246"/>
      <c r="H97" s="250"/>
    </row>
    <row r="98" spans="3:8" s="13" customFormat="1">
      <c r="C98" s="248"/>
      <c r="D98" s="246"/>
      <c r="E98" s="246"/>
      <c r="F98" s="246"/>
      <c r="G98" s="246"/>
      <c r="H98" s="250"/>
    </row>
    <row r="99" spans="3:8" s="13" customFormat="1">
      <c r="C99" s="248"/>
      <c r="D99" s="246"/>
      <c r="E99" s="246"/>
      <c r="F99" s="246"/>
      <c r="G99" s="246"/>
    </row>
    <row r="100" spans="3:8" s="13" customFormat="1">
      <c r="C100" s="248"/>
      <c r="D100" s="246"/>
      <c r="E100" s="246"/>
      <c r="F100" s="246"/>
      <c r="G100" s="246"/>
    </row>
    <row r="101" spans="3:8" s="13" customFormat="1">
      <c r="C101" s="248"/>
      <c r="D101" s="246"/>
      <c r="E101" s="246"/>
      <c r="F101" s="246"/>
      <c r="G101" s="246"/>
    </row>
    <row r="102" spans="3:8" s="13" customFormat="1">
      <c r="C102" s="248"/>
      <c r="D102" s="246"/>
      <c r="E102" s="246"/>
      <c r="F102" s="246"/>
      <c r="G102" s="246"/>
    </row>
    <row r="103" spans="3:8" s="13" customFormat="1">
      <c r="C103" s="248"/>
      <c r="D103" s="246"/>
      <c r="E103" s="246"/>
      <c r="F103" s="246"/>
      <c r="G103" s="246"/>
    </row>
    <row r="104" spans="3:8" s="13" customFormat="1">
      <c r="C104" s="248"/>
      <c r="D104" s="246"/>
      <c r="E104" s="246"/>
      <c r="F104" s="246"/>
      <c r="G104" s="246"/>
    </row>
    <row r="105" spans="3:8" s="13" customFormat="1">
      <c r="C105" s="248"/>
      <c r="D105" s="246"/>
      <c r="E105" s="246"/>
      <c r="F105" s="246"/>
      <c r="G105" s="246"/>
    </row>
    <row r="106" spans="3:8" s="13" customFormat="1">
      <c r="C106" s="248"/>
      <c r="D106" s="246"/>
      <c r="E106" s="246"/>
      <c r="F106" s="246"/>
      <c r="G106" s="246"/>
    </row>
    <row r="107" spans="3:8" s="13" customFormat="1">
      <c r="C107" s="248"/>
      <c r="D107" s="246"/>
      <c r="E107" s="246"/>
      <c r="F107" s="245"/>
      <c r="G107" s="246"/>
    </row>
    <row r="108" spans="3:8" s="13" customFormat="1">
      <c r="C108" s="248"/>
      <c r="D108" s="246"/>
      <c r="E108" s="246"/>
      <c r="F108" s="245"/>
      <c r="G108" s="246"/>
    </row>
    <row r="109" spans="3:8" s="13" customFormat="1">
      <c r="C109" s="248"/>
      <c r="D109" s="246"/>
      <c r="E109" s="246"/>
      <c r="F109" s="245"/>
      <c r="G109" s="246"/>
    </row>
    <row r="110" spans="3:8" s="13" customFormat="1">
      <c r="C110" s="396"/>
      <c r="D110" s="246"/>
      <c r="E110" s="246"/>
      <c r="F110" s="245"/>
      <c r="G110" s="246"/>
    </row>
    <row r="111" spans="3:8" s="13" customFormat="1">
      <c r="C111" s="397"/>
      <c r="D111" s="398"/>
      <c r="E111" s="399"/>
      <c r="F111" s="399"/>
      <c r="G111" s="398"/>
    </row>
    <row r="112" spans="3:8" s="13" customFormat="1">
      <c r="C112" s="397"/>
      <c r="D112" s="436"/>
      <c r="E112" s="399"/>
      <c r="F112" s="245"/>
      <c r="G112" s="246"/>
    </row>
    <row r="113" spans="3:7" s="13" customFormat="1">
      <c r="C113" s="397"/>
      <c r="D113" s="246"/>
      <c r="E113" s="245"/>
      <c r="F113" s="245"/>
      <c r="G113" s="246"/>
    </row>
    <row r="114" spans="3:7" s="13" customFormat="1">
      <c r="C114" s="248"/>
      <c r="D114" s="246"/>
      <c r="E114" s="246"/>
      <c r="F114" s="245"/>
      <c r="G114" s="246"/>
    </row>
    <row r="115" spans="3:7" s="13" customFormat="1">
      <c r="C115" s="248"/>
      <c r="D115" s="246"/>
      <c r="E115" s="246"/>
      <c r="F115" s="245"/>
      <c r="G115" s="246"/>
    </row>
    <row r="116" spans="3:7" s="13" customFormat="1">
      <c r="C116" s="248"/>
      <c r="D116" s="246"/>
      <c r="E116" s="246"/>
      <c r="F116" s="245"/>
      <c r="G116" s="246"/>
    </row>
    <row r="117" spans="3:7" s="13" customFormat="1">
      <c r="C117" s="248"/>
      <c r="D117" s="246"/>
      <c r="E117" s="246"/>
      <c r="F117" s="245"/>
      <c r="G117" s="246"/>
    </row>
    <row r="118" spans="3:7" s="13" customFormat="1">
      <c r="C118" s="248"/>
      <c r="D118" s="246"/>
      <c r="E118" s="246"/>
      <c r="F118" s="245"/>
      <c r="G118" s="246"/>
    </row>
    <row r="119" spans="3:7" s="13" customFormat="1">
      <c r="C119" s="248"/>
      <c r="D119" s="246"/>
      <c r="E119" s="246"/>
      <c r="F119" s="245"/>
      <c r="G119" s="246"/>
    </row>
    <row r="120" spans="3:7" s="13" customFormat="1">
      <c r="C120" s="248"/>
      <c r="D120" s="246"/>
      <c r="E120" s="246"/>
      <c r="F120" s="245"/>
      <c r="G120" s="246"/>
    </row>
    <row r="121" spans="3:7" s="13" customFormat="1">
      <c r="C121" s="248"/>
      <c r="D121" s="246"/>
      <c r="E121" s="246"/>
      <c r="F121" s="245"/>
      <c r="G121" s="246"/>
    </row>
    <row r="122" spans="3:7" s="13" customFormat="1">
      <c r="C122" s="248"/>
      <c r="D122" s="246"/>
      <c r="E122" s="246"/>
      <c r="F122" s="245"/>
      <c r="G122" s="246"/>
    </row>
    <row r="123" spans="3:7" s="13" customFormat="1">
      <c r="C123" s="248"/>
      <c r="D123" s="246"/>
      <c r="E123" s="246"/>
      <c r="F123" s="245"/>
      <c r="G123" s="246"/>
    </row>
    <row r="124" spans="3:7" s="13" customFormat="1">
      <c r="C124" s="248"/>
      <c r="D124" s="246"/>
      <c r="E124" s="246"/>
      <c r="F124" s="245"/>
      <c r="G124" s="246"/>
    </row>
    <row r="125" spans="3:7" s="13" customFormat="1">
      <c r="C125" s="248"/>
      <c r="D125" s="246"/>
      <c r="E125" s="246"/>
      <c r="F125" s="245"/>
      <c r="G125" s="246"/>
    </row>
    <row r="126" spans="3:7" s="13" customFormat="1">
      <c r="C126" s="248"/>
      <c r="D126" s="246"/>
      <c r="E126" s="246"/>
      <c r="F126" s="245"/>
      <c r="G126" s="246"/>
    </row>
    <row r="127" spans="3:7" s="13" customFormat="1">
      <c r="C127" s="248"/>
      <c r="D127" s="246"/>
      <c r="E127" s="246"/>
      <c r="F127" s="245"/>
      <c r="G127" s="246"/>
    </row>
    <row r="128" spans="3:7" s="13" customFormat="1">
      <c r="C128" s="248"/>
      <c r="D128" s="246"/>
      <c r="E128" s="246"/>
      <c r="F128" s="245"/>
      <c r="G128" s="246"/>
    </row>
    <row r="129" spans="3:7" s="13" customFormat="1">
      <c r="C129" s="248"/>
      <c r="D129" s="246"/>
      <c r="E129" s="246"/>
      <c r="F129" s="245"/>
      <c r="G129" s="246"/>
    </row>
    <row r="130" spans="3:7" s="13" customFormat="1">
      <c r="C130" s="248"/>
      <c r="D130" s="246"/>
      <c r="E130" s="246"/>
      <c r="F130" s="245"/>
      <c r="G130" s="246"/>
    </row>
    <row r="131" spans="3:7" s="13" customFormat="1">
      <c r="C131" s="248"/>
      <c r="D131" s="246"/>
      <c r="E131" s="246"/>
      <c r="F131" s="245"/>
      <c r="G131" s="246"/>
    </row>
    <row r="132" spans="3:7" s="13" customFormat="1">
      <c r="C132" s="248"/>
      <c r="D132" s="246"/>
      <c r="E132" s="246"/>
      <c r="F132" s="245"/>
      <c r="G132" s="246"/>
    </row>
    <row r="133" spans="3:7" s="13" customFormat="1">
      <c r="C133" s="248"/>
      <c r="D133" s="246"/>
      <c r="E133" s="246"/>
      <c r="F133" s="245"/>
      <c r="G133" s="246"/>
    </row>
    <row r="134" spans="3:7" s="13" customFormat="1">
      <c r="C134" s="248"/>
      <c r="D134" s="246"/>
      <c r="E134" s="246"/>
      <c r="F134" s="245"/>
      <c r="G134" s="246"/>
    </row>
    <row r="135" spans="3:7" s="13" customFormat="1">
      <c r="C135" s="248"/>
      <c r="D135" s="246"/>
      <c r="E135" s="246"/>
      <c r="F135" s="245"/>
      <c r="G135" s="246"/>
    </row>
    <row r="136" spans="3:7" s="13" customFormat="1">
      <c r="C136" s="248"/>
      <c r="D136" s="246"/>
      <c r="E136" s="246"/>
      <c r="F136" s="245"/>
      <c r="G136" s="246"/>
    </row>
    <row r="137" spans="3:7" s="13" customFormat="1">
      <c r="C137" s="248"/>
      <c r="D137" s="246"/>
      <c r="E137" s="246"/>
      <c r="F137" s="245"/>
      <c r="G137" s="246"/>
    </row>
    <row r="138" spans="3:7" s="13" customFormat="1"/>
    <row r="139" spans="3:7" s="13" customFormat="1"/>
    <row r="140" spans="3:7" s="13" customFormat="1"/>
    <row r="141" spans="3:7" s="13" customFormat="1"/>
    <row r="142" spans="3:7" s="13" customFormat="1"/>
    <row r="143" spans="3:7" s="13" customFormat="1"/>
    <row r="144" spans="3:7"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row r="281" s="13" customFormat="1"/>
    <row r="282" s="13" customFormat="1"/>
    <row r="283" s="13" customFormat="1"/>
    <row r="284" s="13" customFormat="1"/>
    <row r="285" s="13" customFormat="1"/>
    <row r="286" s="13" customFormat="1"/>
    <row r="287" s="13" customFormat="1"/>
    <row r="288" s="13" customFormat="1"/>
    <row r="289" s="13" customFormat="1"/>
    <row r="290" s="13" customFormat="1"/>
    <row r="291" s="13" customFormat="1"/>
    <row r="292" s="13" customFormat="1"/>
    <row r="293" s="13" customFormat="1"/>
    <row r="294" s="13" customFormat="1"/>
    <row r="295" s="13" customFormat="1"/>
    <row r="296" s="13" customFormat="1"/>
    <row r="297" s="13" customFormat="1"/>
    <row r="298" s="13" customFormat="1"/>
    <row r="299" s="13" customFormat="1"/>
    <row r="300" s="13" customFormat="1"/>
    <row r="301" s="13" customFormat="1"/>
    <row r="302" s="13" customFormat="1"/>
    <row r="303" s="13" customFormat="1"/>
    <row r="304" s="13" customFormat="1"/>
    <row r="305" s="13" customFormat="1"/>
    <row r="306" s="13" customFormat="1"/>
    <row r="307" s="13" customFormat="1"/>
    <row r="308" s="13" customFormat="1"/>
    <row r="309" s="13" customFormat="1"/>
    <row r="310" s="13" customFormat="1"/>
    <row r="311" s="13" customFormat="1"/>
    <row r="312" s="13" customFormat="1"/>
    <row r="313" s="13" customFormat="1"/>
    <row r="314" s="13" customFormat="1"/>
    <row r="315" s="13" customFormat="1"/>
    <row r="316" s="13" customFormat="1"/>
    <row r="317" s="13" customFormat="1"/>
    <row r="318" s="13" customFormat="1"/>
    <row r="319" s="13" customFormat="1"/>
    <row r="320" s="13" customFormat="1"/>
    <row r="321" s="13" customFormat="1"/>
    <row r="322" s="13" customFormat="1"/>
    <row r="323" s="13" customFormat="1"/>
    <row r="324" s="13" customFormat="1"/>
    <row r="325" s="13" customFormat="1"/>
    <row r="326" s="13" customFormat="1"/>
    <row r="327" s="13" customFormat="1"/>
    <row r="328" s="13" customFormat="1"/>
    <row r="329" s="13" customFormat="1"/>
    <row r="330" s="13" customFormat="1"/>
    <row r="331" s="13" customFormat="1"/>
    <row r="332" s="13" customFormat="1"/>
    <row r="333" s="13" customFormat="1"/>
    <row r="334" s="13" customFormat="1"/>
    <row r="335" s="13" customFormat="1"/>
    <row r="336" s="13" customFormat="1"/>
    <row r="337" s="13" customFormat="1"/>
    <row r="338" s="13" customFormat="1"/>
    <row r="339" s="13" customFormat="1"/>
    <row r="340" s="13" customFormat="1"/>
    <row r="341" s="13" customFormat="1"/>
    <row r="342" s="13" customFormat="1"/>
    <row r="343" s="13" customFormat="1"/>
    <row r="344" s="13" customFormat="1"/>
    <row r="345" s="13" customFormat="1"/>
    <row r="346" s="13" customFormat="1"/>
    <row r="347" s="13" customFormat="1"/>
    <row r="348" s="13" customFormat="1"/>
    <row r="349" s="13" customFormat="1"/>
    <row r="350" s="13" customFormat="1"/>
    <row r="351" s="13" customFormat="1"/>
    <row r="352" s="13" customFormat="1"/>
    <row r="353" s="13" customFormat="1"/>
    <row r="354" s="13" customFormat="1"/>
    <row r="355" s="13" customFormat="1"/>
    <row r="356" s="13" customFormat="1"/>
    <row r="357" s="13" customFormat="1"/>
    <row r="358" s="13" customFormat="1"/>
    <row r="359" s="13" customFormat="1"/>
    <row r="360" s="13" customFormat="1"/>
    <row r="361" s="13" customFormat="1"/>
    <row r="362" s="13" customFormat="1"/>
    <row r="363" s="13" customFormat="1"/>
    <row r="364" s="13" customFormat="1"/>
    <row r="365" s="13" customFormat="1"/>
    <row r="366" s="13" customFormat="1"/>
    <row r="367" s="13" customFormat="1"/>
    <row r="368" s="13" customFormat="1"/>
    <row r="369" s="13" customFormat="1"/>
    <row r="370" s="13" customFormat="1"/>
    <row r="371" s="13" customFormat="1"/>
    <row r="372" s="13" customFormat="1"/>
    <row r="373" s="13" customFormat="1"/>
    <row r="374" s="13" customFormat="1"/>
    <row r="375" s="13" customFormat="1"/>
    <row r="376" s="13" customFormat="1"/>
    <row r="377" s="13" customFormat="1"/>
    <row r="378" s="13" customFormat="1"/>
    <row r="379" s="13" customFormat="1"/>
    <row r="380" s="13" customFormat="1"/>
    <row r="381" s="13" customFormat="1"/>
    <row r="382" s="13" customFormat="1"/>
    <row r="383" s="13" customFormat="1"/>
    <row r="384" s="13" customFormat="1"/>
    <row r="385" s="13" customFormat="1"/>
    <row r="386" s="13" customFormat="1"/>
    <row r="387" s="13" customFormat="1"/>
    <row r="388" s="13" customFormat="1"/>
    <row r="389" s="13" customFormat="1"/>
    <row r="390" s="13" customFormat="1"/>
    <row r="391" s="13" customFormat="1"/>
    <row r="392" s="13" customFormat="1"/>
    <row r="393" s="13" customFormat="1"/>
    <row r="394" s="13" customFormat="1"/>
    <row r="395" s="13" customFormat="1"/>
    <row r="396" s="13" customFormat="1"/>
    <row r="397" s="13" customFormat="1"/>
    <row r="398" s="13" customFormat="1"/>
    <row r="399" s="13" customFormat="1"/>
    <row r="400" s="13" customFormat="1"/>
    <row r="401" s="13" customFormat="1"/>
    <row r="402" s="13" customFormat="1"/>
    <row r="403" s="13" customFormat="1"/>
    <row r="404" s="13" customFormat="1"/>
    <row r="405" s="13" customFormat="1"/>
    <row r="406" s="13" customFormat="1"/>
    <row r="407" s="13" customFormat="1"/>
    <row r="408" s="13" customFormat="1"/>
    <row r="409" s="13" customFormat="1"/>
    <row r="410" s="13" customFormat="1"/>
    <row r="411" s="13" customFormat="1"/>
    <row r="412" s="13" customFormat="1"/>
    <row r="413" s="13" customFormat="1"/>
    <row r="414" s="13" customFormat="1"/>
    <row r="415" s="13" customFormat="1"/>
    <row r="416" s="13" customFormat="1"/>
    <row r="417" s="13" customFormat="1"/>
    <row r="418" s="13" customFormat="1"/>
    <row r="419" s="13" customFormat="1"/>
    <row r="420" s="13" customFormat="1"/>
    <row r="421" s="13" customFormat="1"/>
    <row r="422" s="13" customFormat="1"/>
    <row r="423" s="13" customFormat="1"/>
    <row r="424" s="13" customFormat="1"/>
    <row r="425" s="13" customFormat="1"/>
    <row r="426" s="13" customFormat="1"/>
    <row r="427" s="13" customFormat="1"/>
    <row r="428" s="13" customFormat="1"/>
    <row r="429" s="13" customFormat="1"/>
    <row r="430" s="13" customFormat="1"/>
    <row r="431" s="13" customFormat="1"/>
    <row r="432" s="13" customFormat="1"/>
    <row r="433" s="13" customFormat="1"/>
    <row r="434" s="13" customFormat="1"/>
    <row r="435" s="13" customFormat="1"/>
    <row r="436" s="13" customFormat="1"/>
    <row r="437" s="13" customFormat="1"/>
    <row r="438" s="13" customFormat="1"/>
    <row r="439" s="13" customFormat="1"/>
    <row r="440" s="13" customFormat="1"/>
    <row r="441" s="13" customFormat="1"/>
    <row r="442" s="13" customFormat="1"/>
    <row r="443" s="13" customFormat="1"/>
    <row r="444" s="13" customFormat="1"/>
    <row r="445" s="13" customFormat="1"/>
    <row r="446" s="13" customFormat="1"/>
    <row r="447" s="13" customFormat="1"/>
    <row r="448" s="13" customFormat="1"/>
    <row r="449" s="13" customFormat="1"/>
    <row r="450" s="13" customFormat="1"/>
    <row r="451" s="13" customFormat="1"/>
    <row r="452" s="13" customFormat="1"/>
    <row r="453" s="13" customFormat="1"/>
    <row r="454" s="13" customFormat="1"/>
    <row r="455" s="13" customFormat="1"/>
    <row r="456" s="13" customFormat="1"/>
    <row r="457" s="13" customFormat="1"/>
    <row r="458" s="13" customFormat="1"/>
    <row r="459" s="13" customFormat="1"/>
    <row r="460" s="13" customFormat="1"/>
    <row r="461" s="13" customFormat="1"/>
    <row r="462" s="13" customFormat="1"/>
    <row r="463" s="13" customFormat="1"/>
    <row r="464" s="13" customFormat="1"/>
    <row r="465" s="13" customFormat="1"/>
    <row r="466" s="13" customFormat="1"/>
    <row r="467" s="13" customFormat="1"/>
    <row r="468" s="13" customFormat="1"/>
    <row r="469" s="13" customFormat="1"/>
    <row r="470" s="13" customFormat="1"/>
    <row r="471" s="13" customFormat="1"/>
    <row r="472" s="13" customFormat="1"/>
    <row r="473" s="13" customFormat="1"/>
    <row r="474" s="13" customFormat="1"/>
    <row r="475" s="13" customFormat="1"/>
    <row r="476" s="13" customFormat="1"/>
    <row r="477" s="13" customFormat="1"/>
    <row r="478" s="13" customFormat="1"/>
    <row r="479" s="13" customFormat="1"/>
    <row r="480" s="13" customFormat="1"/>
    <row r="481" s="13" customFormat="1"/>
    <row r="482" s="13" customFormat="1"/>
    <row r="483" s="13" customFormat="1"/>
    <row r="484" s="13" customFormat="1"/>
    <row r="485" s="13" customFormat="1"/>
    <row r="486" s="13" customFormat="1"/>
    <row r="487" s="13" customFormat="1"/>
    <row r="488" s="13" customFormat="1"/>
    <row r="489" s="13" customFormat="1"/>
    <row r="490" s="13" customFormat="1"/>
    <row r="491" s="13" customFormat="1"/>
    <row r="492" s="13" customFormat="1"/>
    <row r="493" s="13" customFormat="1"/>
    <row r="494" s="13" customFormat="1"/>
    <row r="495" s="13" customFormat="1"/>
    <row r="496" s="13" customFormat="1"/>
    <row r="497" s="13" customFormat="1"/>
    <row r="498" s="13" customFormat="1"/>
    <row r="499" s="13" customFormat="1"/>
    <row r="500" s="13" customFormat="1"/>
    <row r="501" s="13" customFormat="1"/>
    <row r="502" s="13" customFormat="1"/>
    <row r="503" s="13" customFormat="1"/>
    <row r="504" s="13" customFormat="1"/>
    <row r="505" s="13" customFormat="1"/>
    <row r="506" s="13" customFormat="1"/>
    <row r="507" s="13" customFormat="1"/>
    <row r="508" s="13" customFormat="1"/>
    <row r="509" s="13" customFormat="1"/>
    <row r="510" s="13" customFormat="1"/>
    <row r="511" s="13" customFormat="1"/>
    <row r="512" s="13" customFormat="1"/>
    <row r="513" s="13" customFormat="1"/>
    <row r="514" s="13" customFormat="1"/>
    <row r="515" s="13" customFormat="1"/>
    <row r="516" s="13" customFormat="1"/>
    <row r="517" s="13" customFormat="1"/>
    <row r="518" s="13" customFormat="1"/>
    <row r="519" s="13" customFormat="1"/>
    <row r="520" s="13" customFormat="1"/>
    <row r="521" s="13" customFormat="1"/>
    <row r="522" s="13" customFormat="1"/>
    <row r="523" s="13" customFormat="1"/>
    <row r="524" s="13" customFormat="1"/>
    <row r="525" s="13" customFormat="1"/>
    <row r="526" s="13" customFormat="1"/>
    <row r="527" s="13" customFormat="1"/>
    <row r="528" s="13" customFormat="1"/>
    <row r="529" s="13" customFormat="1"/>
    <row r="530" s="13" customFormat="1"/>
    <row r="531" s="13" customFormat="1"/>
    <row r="532" s="13" customFormat="1"/>
    <row r="533" s="13" customFormat="1"/>
    <row r="534" s="13" customFormat="1"/>
    <row r="535" s="13" customFormat="1"/>
    <row r="536" s="13" customFormat="1"/>
    <row r="537" s="13" customFormat="1"/>
    <row r="538" s="13" customFormat="1"/>
    <row r="539" s="13" customFormat="1"/>
    <row r="540" s="13" customFormat="1"/>
    <row r="541" s="13" customFormat="1"/>
    <row r="542" s="13" customFormat="1"/>
    <row r="543" s="13" customFormat="1"/>
    <row r="544" s="13" customFormat="1"/>
    <row r="545" s="13" customFormat="1"/>
    <row r="546" s="13" customFormat="1"/>
    <row r="547" s="13" customFormat="1"/>
    <row r="548" s="13" customFormat="1"/>
    <row r="549" s="13" customFormat="1"/>
    <row r="550" s="13" customFormat="1"/>
    <row r="551" s="13" customFormat="1"/>
    <row r="552" s="13" customFormat="1"/>
    <row r="553" s="13" customFormat="1"/>
    <row r="554" s="13" customFormat="1"/>
    <row r="555" s="13" customFormat="1"/>
    <row r="556" s="13" customFormat="1"/>
    <row r="557" s="13" customFormat="1"/>
    <row r="558" s="13" customFormat="1"/>
    <row r="559" s="13" customFormat="1"/>
    <row r="560" s="13" customFormat="1"/>
    <row r="561" s="13" customFormat="1"/>
    <row r="562" s="13" customFormat="1"/>
    <row r="563" s="13" customFormat="1"/>
    <row r="564" s="13" customFormat="1"/>
    <row r="565" s="13" customFormat="1"/>
    <row r="566" s="13" customFormat="1"/>
    <row r="567" s="13" customFormat="1"/>
    <row r="568" s="13" customFormat="1"/>
    <row r="569" s="13" customFormat="1"/>
    <row r="570" s="13" customFormat="1"/>
    <row r="571" s="13" customFormat="1"/>
    <row r="572" s="13" customFormat="1"/>
    <row r="573" s="13" customFormat="1"/>
    <row r="574" s="13" customFormat="1"/>
    <row r="575" s="13" customFormat="1"/>
    <row r="576" s="13" customFormat="1"/>
    <row r="577" s="13" customFormat="1"/>
    <row r="578" s="13" customFormat="1"/>
    <row r="579" s="13" customFormat="1"/>
    <row r="580" s="13" customFormat="1"/>
    <row r="581" s="13" customFormat="1"/>
    <row r="582" s="13" customFormat="1"/>
    <row r="583" s="13" customFormat="1"/>
    <row r="584" s="13" customFormat="1"/>
    <row r="585" s="13" customFormat="1"/>
    <row r="586" s="13" customFormat="1"/>
    <row r="587" s="13" customFormat="1"/>
    <row r="588" s="13" customFormat="1"/>
    <row r="589" s="13" customFormat="1"/>
    <row r="590" s="13" customFormat="1"/>
    <row r="591" s="13" customFormat="1"/>
    <row r="592" s="13" customFormat="1"/>
    <row r="593" s="13" customFormat="1"/>
    <row r="594" s="13" customFormat="1"/>
    <row r="595" s="13" customFormat="1"/>
    <row r="596" s="13" customFormat="1"/>
    <row r="597" s="13" customFormat="1"/>
    <row r="598" s="13" customFormat="1"/>
    <row r="599" s="13" customFormat="1"/>
    <row r="600" s="13" customFormat="1"/>
    <row r="601" s="13" customFormat="1"/>
    <row r="602" s="13" customFormat="1"/>
    <row r="603" s="13" customFormat="1"/>
    <row r="604" s="13" customFormat="1"/>
    <row r="605" s="13" customFormat="1"/>
    <row r="606" s="13" customFormat="1"/>
    <row r="607" s="13" customFormat="1"/>
    <row r="608" s="13" customFormat="1"/>
    <row r="609" s="13" customFormat="1"/>
    <row r="610" s="13" customFormat="1"/>
    <row r="611" s="13" customFormat="1"/>
    <row r="612" s="13" customFormat="1"/>
    <row r="613" s="13" customFormat="1"/>
    <row r="614" s="13" customFormat="1"/>
    <row r="615" s="13" customFormat="1"/>
    <row r="616" s="13" customFormat="1"/>
    <row r="617" s="13" customFormat="1"/>
    <row r="618" s="13" customFormat="1"/>
    <row r="619" s="13" customFormat="1"/>
    <row r="620" s="13" customFormat="1"/>
    <row r="621" s="13" customFormat="1"/>
    <row r="622" s="13" customFormat="1"/>
    <row r="623" s="13" customFormat="1"/>
    <row r="624" s="13" customFormat="1"/>
    <row r="625" s="13" customFormat="1"/>
    <row r="626" s="13" customFormat="1"/>
    <row r="627" s="13" customFormat="1"/>
    <row r="628" s="13" customFormat="1"/>
    <row r="629" s="13" customFormat="1"/>
    <row r="630" s="13" customFormat="1"/>
    <row r="631" s="13" customFormat="1"/>
    <row r="632" s="13" customFormat="1"/>
    <row r="633" s="13" customFormat="1"/>
    <row r="634" s="13" customFormat="1"/>
    <row r="635" s="13" customFormat="1"/>
    <row r="636" s="13" customFormat="1"/>
    <row r="637" s="13" customFormat="1"/>
    <row r="638" s="13" customFormat="1"/>
    <row r="639" s="13" customFormat="1"/>
    <row r="640" s="13" customFormat="1"/>
    <row r="641" s="13" customFormat="1"/>
    <row r="642" s="13" customFormat="1"/>
    <row r="643" s="13" customFormat="1"/>
    <row r="644" s="13" customFormat="1"/>
    <row r="645" s="13" customFormat="1"/>
    <row r="646" s="13" customFormat="1"/>
    <row r="647" s="13" customFormat="1"/>
    <row r="648" s="13" customFormat="1"/>
    <row r="649" s="13" customFormat="1"/>
    <row r="650" s="13" customFormat="1"/>
    <row r="651" s="13" customFormat="1"/>
    <row r="652" s="13" customFormat="1"/>
    <row r="653" s="13" customFormat="1"/>
    <row r="654" s="13" customFormat="1"/>
    <row r="655" s="13" customFormat="1"/>
    <row r="656" s="13" customFormat="1"/>
    <row r="657" spans="2:8">
      <c r="B657" s="38"/>
      <c r="C657" s="38"/>
      <c r="D657" s="38"/>
      <c r="E657" s="38"/>
      <c r="F657" s="38"/>
      <c r="G657" s="38"/>
      <c r="H657" s="38"/>
    </row>
    <row r="658" spans="2:8">
      <c r="B658" s="38"/>
      <c r="C658" s="38"/>
      <c r="D658" s="38"/>
      <c r="E658" s="38"/>
      <c r="F658" s="38"/>
      <c r="G658" s="38"/>
      <c r="H658" s="38"/>
    </row>
    <row r="659" spans="2:8">
      <c r="B659" s="38"/>
      <c r="C659" s="38"/>
      <c r="D659" s="38"/>
      <c r="E659" s="38"/>
      <c r="F659" s="38"/>
      <c r="G659" s="38"/>
      <c r="H659" s="38"/>
    </row>
    <row r="660" spans="2:8">
      <c r="B660" s="38"/>
      <c r="C660" s="38"/>
      <c r="D660" s="38"/>
      <c r="E660" s="38"/>
      <c r="F660" s="38"/>
      <c r="G660" s="38"/>
      <c r="H660" s="38"/>
    </row>
    <row r="661" spans="2:8">
      <c r="B661" s="38"/>
      <c r="C661" s="38"/>
      <c r="D661" s="38"/>
      <c r="E661" s="38"/>
      <c r="F661" s="38"/>
      <c r="G661" s="38"/>
      <c r="H661" s="38"/>
    </row>
    <row r="662" spans="2:8">
      <c r="B662" s="38"/>
      <c r="C662" s="38"/>
      <c r="D662" s="38"/>
      <c r="E662" s="38"/>
      <c r="F662" s="38"/>
      <c r="G662" s="38"/>
      <c r="H662" s="38"/>
    </row>
    <row r="663" spans="2:8">
      <c r="B663" s="38"/>
      <c r="C663" s="38"/>
      <c r="D663" s="38"/>
      <c r="E663" s="38"/>
      <c r="F663" s="38"/>
      <c r="G663" s="38"/>
      <c r="H663" s="38"/>
    </row>
    <row r="664" spans="2:8">
      <c r="B664" s="38"/>
      <c r="C664" s="38"/>
      <c r="D664" s="38"/>
      <c r="E664" s="38"/>
      <c r="F664" s="38"/>
      <c r="G664" s="38"/>
      <c r="H664" s="38"/>
    </row>
    <row r="665" spans="2:8">
      <c r="B665" s="38"/>
      <c r="C665" s="38"/>
      <c r="D665" s="38"/>
      <c r="E665" s="38"/>
      <c r="F665" s="38"/>
      <c r="G665" s="38"/>
      <c r="H665" s="38"/>
    </row>
    <row r="666" spans="2:8">
      <c r="B666" s="38"/>
      <c r="C666" s="38"/>
      <c r="D666" s="38"/>
      <c r="E666" s="38"/>
      <c r="F666" s="38"/>
      <c r="G666" s="38"/>
      <c r="H666" s="38"/>
    </row>
    <row r="667" spans="2:8">
      <c r="B667" s="38"/>
      <c r="C667" s="38"/>
      <c r="D667" s="38"/>
      <c r="E667" s="38"/>
      <c r="F667" s="38"/>
      <c r="G667" s="38"/>
      <c r="H667" s="38"/>
    </row>
    <row r="668" spans="2:8">
      <c r="B668" s="38"/>
      <c r="C668" s="38"/>
      <c r="D668" s="38"/>
      <c r="E668" s="38"/>
      <c r="F668" s="38"/>
      <c r="G668" s="38"/>
      <c r="H668" s="38"/>
    </row>
    <row r="669" spans="2:8">
      <c r="B669" s="38"/>
      <c r="C669" s="38"/>
      <c r="D669" s="38"/>
      <c r="E669" s="38"/>
      <c r="F669" s="38"/>
      <c r="G669" s="38"/>
      <c r="H669" s="38"/>
    </row>
    <row r="670" spans="2:8">
      <c r="B670" s="38"/>
      <c r="C670" s="38"/>
      <c r="D670" s="38"/>
      <c r="E670" s="38"/>
      <c r="F670" s="38"/>
      <c r="G670" s="38"/>
      <c r="H670" s="38"/>
    </row>
    <row r="671" spans="2:8">
      <c r="B671" s="38"/>
      <c r="C671" s="38"/>
      <c r="D671" s="38"/>
      <c r="E671" s="38"/>
      <c r="F671" s="38"/>
      <c r="G671" s="38"/>
      <c r="H671" s="38"/>
    </row>
    <row r="672" spans="2:8">
      <c r="B672" s="38"/>
      <c r="C672" s="38"/>
      <c r="D672" s="38"/>
      <c r="E672" s="38"/>
      <c r="F672" s="38"/>
      <c r="G672" s="38"/>
      <c r="H672" s="38"/>
    </row>
    <row r="673" spans="2:8">
      <c r="B673" s="38"/>
      <c r="C673" s="38"/>
      <c r="D673" s="38"/>
      <c r="E673" s="38"/>
      <c r="F673" s="38"/>
      <c r="G673" s="38"/>
      <c r="H673" s="38"/>
    </row>
    <row r="674" spans="2:8">
      <c r="B674" s="38"/>
      <c r="C674" s="38"/>
      <c r="D674" s="38"/>
      <c r="E674" s="38"/>
      <c r="F674" s="38"/>
      <c r="G674" s="38"/>
      <c r="H674" s="38"/>
    </row>
    <row r="675" spans="2:8">
      <c r="B675" s="38"/>
      <c r="C675" s="38"/>
      <c r="D675" s="38"/>
      <c r="E675" s="38"/>
      <c r="F675" s="38"/>
      <c r="G675" s="38"/>
      <c r="H675" s="38"/>
    </row>
    <row r="676" spans="2:8">
      <c r="B676" s="38"/>
      <c r="C676" s="38"/>
      <c r="D676" s="38"/>
      <c r="E676" s="38"/>
      <c r="F676" s="38"/>
      <c r="G676" s="38"/>
      <c r="H676" s="38"/>
    </row>
    <row r="677" spans="2:8">
      <c r="B677" s="38"/>
      <c r="C677" s="38"/>
      <c r="D677" s="38"/>
      <c r="E677" s="38"/>
      <c r="F677" s="38"/>
      <c r="G677" s="38"/>
      <c r="H677" s="38"/>
    </row>
    <row r="678" spans="2:8">
      <c r="B678" s="38"/>
      <c r="C678" s="38"/>
      <c r="D678" s="38"/>
      <c r="E678" s="38"/>
      <c r="F678" s="38"/>
      <c r="G678" s="38"/>
      <c r="H678" s="38"/>
    </row>
    <row r="679" spans="2:8">
      <c r="B679" s="38"/>
      <c r="C679" s="38"/>
      <c r="D679" s="38"/>
      <c r="E679" s="38"/>
      <c r="F679" s="38"/>
      <c r="G679" s="38"/>
      <c r="H679" s="38"/>
    </row>
    <row r="680" spans="2:8">
      <c r="B680" s="38"/>
      <c r="C680" s="38"/>
      <c r="D680" s="38"/>
      <c r="E680" s="38"/>
      <c r="F680" s="38"/>
      <c r="G680" s="38"/>
      <c r="H680" s="38"/>
    </row>
    <row r="681" spans="2:8">
      <c r="B681" s="38"/>
      <c r="C681" s="38"/>
      <c r="D681" s="38"/>
      <c r="E681" s="38"/>
      <c r="F681" s="38"/>
      <c r="G681" s="38"/>
      <c r="H681" s="38"/>
    </row>
    <row r="682" spans="2:8">
      <c r="B682" s="38"/>
      <c r="C682" s="38"/>
      <c r="D682" s="38"/>
      <c r="E682" s="38"/>
      <c r="F682" s="38"/>
      <c r="G682" s="38"/>
      <c r="H682" s="38"/>
    </row>
    <row r="683" spans="2:8">
      <c r="B683" s="38"/>
      <c r="C683" s="38"/>
      <c r="D683" s="38"/>
      <c r="E683" s="38"/>
      <c r="F683" s="38"/>
      <c r="G683" s="38"/>
      <c r="H683" s="38"/>
    </row>
    <row r="684" spans="2:8">
      <c r="B684" s="38"/>
      <c r="C684" s="38"/>
      <c r="D684" s="38"/>
      <c r="E684" s="38"/>
      <c r="F684" s="38"/>
      <c r="G684" s="38"/>
      <c r="H684" s="38"/>
    </row>
    <row r="685" spans="2:8">
      <c r="B685" s="38"/>
      <c r="C685" s="38"/>
      <c r="D685" s="38"/>
      <c r="E685" s="38"/>
      <c r="F685" s="38"/>
      <c r="G685" s="38"/>
      <c r="H685" s="38"/>
    </row>
    <row r="686" spans="2:8">
      <c r="B686" s="38"/>
      <c r="C686" s="38"/>
      <c r="D686" s="38"/>
      <c r="E686" s="38"/>
      <c r="F686" s="38"/>
      <c r="G686" s="38"/>
      <c r="H686" s="38"/>
    </row>
    <row r="687" spans="2:8">
      <c r="B687" s="38"/>
      <c r="C687" s="38"/>
      <c r="D687" s="38"/>
      <c r="E687" s="38"/>
      <c r="F687" s="38"/>
      <c r="G687" s="38"/>
      <c r="H687" s="38"/>
    </row>
    <row r="688" spans="2:8">
      <c r="B688" s="38"/>
      <c r="C688" s="38"/>
      <c r="D688" s="38"/>
      <c r="E688" s="38"/>
      <c r="F688" s="38"/>
      <c r="G688" s="38"/>
      <c r="H688" s="38"/>
    </row>
    <row r="689" spans="2:8">
      <c r="B689" s="38"/>
      <c r="C689" s="38"/>
      <c r="D689" s="38"/>
      <c r="E689" s="38"/>
      <c r="F689" s="38"/>
      <c r="G689" s="38"/>
      <c r="H689" s="38"/>
    </row>
    <row r="690" spans="2:8">
      <c r="B690" s="38"/>
      <c r="C690" s="38"/>
      <c r="D690" s="38"/>
      <c r="E690" s="38"/>
      <c r="F690" s="38"/>
      <c r="G690" s="38"/>
      <c r="H690" s="38"/>
    </row>
    <row r="691" spans="2:8">
      <c r="B691" s="38"/>
      <c r="C691" s="38"/>
      <c r="D691" s="38"/>
      <c r="E691" s="38"/>
      <c r="F691" s="38"/>
      <c r="G691" s="38"/>
      <c r="H691" s="38"/>
    </row>
    <row r="692" spans="2:8">
      <c r="B692" s="38"/>
      <c r="C692" s="38"/>
      <c r="D692" s="38"/>
      <c r="E692" s="38"/>
      <c r="F692" s="38"/>
      <c r="G692" s="38"/>
      <c r="H692" s="38"/>
    </row>
    <row r="693" spans="2:8">
      <c r="B693" s="38"/>
      <c r="C693" s="38"/>
      <c r="D693" s="38"/>
      <c r="E693" s="38"/>
      <c r="F693" s="38"/>
      <c r="G693" s="38"/>
      <c r="H693" s="38"/>
    </row>
    <row r="694" spans="2:8">
      <c r="B694" s="38"/>
      <c r="C694" s="38"/>
      <c r="D694" s="38"/>
      <c r="E694" s="38"/>
      <c r="F694" s="38"/>
      <c r="G694" s="38"/>
      <c r="H694" s="38"/>
    </row>
    <row r="695" spans="2:8">
      <c r="B695" s="38"/>
      <c r="C695" s="38"/>
      <c r="D695" s="38"/>
      <c r="E695" s="38"/>
      <c r="F695" s="38"/>
      <c r="G695" s="38"/>
      <c r="H695" s="38"/>
    </row>
    <row r="696" spans="2:8">
      <c r="B696" s="38"/>
      <c r="C696" s="38"/>
      <c r="D696" s="38"/>
      <c r="E696" s="38"/>
      <c r="F696" s="38"/>
      <c r="G696" s="38"/>
      <c r="H696" s="38"/>
    </row>
    <row r="697" spans="2:8">
      <c r="B697" s="38"/>
      <c r="C697" s="38"/>
      <c r="D697" s="38"/>
      <c r="E697" s="38"/>
      <c r="F697" s="38"/>
      <c r="G697" s="38"/>
      <c r="H697" s="38"/>
    </row>
    <row r="698" spans="2:8">
      <c r="B698" s="38"/>
      <c r="C698" s="38"/>
      <c r="D698" s="38"/>
      <c r="E698" s="38"/>
      <c r="F698" s="38"/>
      <c r="G698" s="38"/>
      <c r="H698" s="38"/>
    </row>
    <row r="699" spans="2:8">
      <c r="B699" s="38"/>
      <c r="C699" s="38"/>
      <c r="D699" s="38"/>
      <c r="E699" s="38"/>
      <c r="F699" s="38"/>
      <c r="G699" s="38"/>
      <c r="H699" s="38"/>
    </row>
    <row r="700" spans="2:8">
      <c r="B700" s="38"/>
      <c r="C700" s="38"/>
      <c r="D700" s="38"/>
      <c r="E700" s="38"/>
      <c r="F700" s="38"/>
      <c r="G700" s="38"/>
      <c r="H700" s="38"/>
    </row>
    <row r="701" spans="2:8">
      <c r="B701" s="38"/>
      <c r="C701" s="38"/>
      <c r="D701" s="38"/>
      <c r="E701" s="38"/>
      <c r="F701" s="38"/>
      <c r="G701" s="38"/>
      <c r="H701" s="38"/>
    </row>
    <row r="702" spans="2:8">
      <c r="B702" s="38"/>
      <c r="C702" s="38"/>
      <c r="D702" s="38"/>
      <c r="E702" s="38"/>
      <c r="F702" s="38"/>
      <c r="G702" s="38"/>
      <c r="H702" s="38"/>
    </row>
    <row r="703" spans="2:8">
      <c r="B703" s="38"/>
      <c r="C703" s="38"/>
      <c r="D703" s="38"/>
      <c r="E703" s="38"/>
      <c r="F703" s="38"/>
      <c r="G703" s="38"/>
      <c r="H703" s="38"/>
    </row>
    <row r="704" spans="2:8">
      <c r="B704" s="38"/>
      <c r="C704" s="38"/>
      <c r="D704" s="38"/>
      <c r="E704" s="38"/>
      <c r="F704" s="38"/>
      <c r="G704" s="38"/>
      <c r="H704" s="38"/>
    </row>
    <row r="705" spans="2:8">
      <c r="B705" s="38"/>
      <c r="C705" s="38"/>
      <c r="D705" s="38"/>
      <c r="E705" s="38"/>
      <c r="F705" s="38"/>
      <c r="G705" s="38"/>
      <c r="H705" s="38"/>
    </row>
    <row r="706" spans="2:8">
      <c r="B706" s="38"/>
      <c r="C706" s="38"/>
      <c r="D706" s="38"/>
      <c r="E706" s="38"/>
      <c r="F706" s="38"/>
      <c r="G706" s="38"/>
      <c r="H706" s="38"/>
    </row>
    <row r="707" spans="2:8">
      <c r="B707" s="38"/>
      <c r="C707" s="38"/>
      <c r="D707" s="38"/>
      <c r="E707" s="38"/>
      <c r="F707" s="38"/>
      <c r="G707" s="38"/>
      <c r="H707" s="38"/>
    </row>
    <row r="708" spans="2:8">
      <c r="B708" s="38"/>
      <c r="C708" s="38"/>
      <c r="D708" s="38"/>
      <c r="E708" s="38"/>
      <c r="F708" s="38"/>
      <c r="G708" s="38"/>
      <c r="H708" s="38"/>
    </row>
    <row r="709" spans="2:8">
      <c r="B709" s="38"/>
      <c r="C709" s="38"/>
      <c r="D709" s="38"/>
      <c r="E709" s="38"/>
      <c r="F709" s="38"/>
      <c r="G709" s="38"/>
      <c r="H709" s="38"/>
    </row>
    <row r="710" spans="2:8">
      <c r="B710" s="38"/>
      <c r="C710" s="38"/>
      <c r="D710" s="38"/>
      <c r="E710" s="38"/>
      <c r="F710" s="38"/>
      <c r="G710" s="38"/>
      <c r="H710" s="38"/>
    </row>
    <row r="711" spans="2:8">
      <c r="B711" s="38"/>
      <c r="C711" s="38"/>
      <c r="D711" s="38"/>
      <c r="E711" s="38"/>
      <c r="F711" s="38"/>
      <c r="G711" s="38"/>
      <c r="H711" s="38"/>
    </row>
    <row r="712" spans="2:8">
      <c r="B712" s="38"/>
      <c r="C712" s="38"/>
      <c r="D712" s="38"/>
      <c r="E712" s="38"/>
      <c r="F712" s="38"/>
      <c r="G712" s="38"/>
      <c r="H712" s="38"/>
    </row>
    <row r="713" spans="2:8">
      <c r="B713" s="38"/>
      <c r="C713" s="38"/>
      <c r="D713" s="38"/>
      <c r="E713" s="38"/>
      <c r="F713" s="38"/>
      <c r="G713" s="38"/>
      <c r="H713" s="38"/>
    </row>
    <row r="714" spans="2:8">
      <c r="B714" s="38"/>
      <c r="C714" s="38"/>
      <c r="D714" s="38"/>
      <c r="E714" s="38"/>
      <c r="F714" s="38"/>
      <c r="G714" s="38"/>
      <c r="H714" s="38"/>
    </row>
    <row r="715" spans="2:8">
      <c r="B715" s="38"/>
      <c r="C715" s="38"/>
      <c r="D715" s="38"/>
      <c r="E715" s="38"/>
      <c r="F715" s="38"/>
      <c r="G715" s="38"/>
      <c r="H715" s="38"/>
    </row>
    <row r="716" spans="2:8">
      <c r="B716" s="38"/>
      <c r="C716" s="38"/>
      <c r="D716" s="38"/>
      <c r="E716" s="38"/>
      <c r="F716" s="38"/>
      <c r="G716" s="38"/>
      <c r="H716" s="38"/>
    </row>
    <row r="717" spans="2:8">
      <c r="B717" s="38"/>
      <c r="C717" s="38"/>
      <c r="D717" s="38"/>
      <c r="E717" s="38"/>
      <c r="F717" s="38"/>
      <c r="G717" s="38"/>
      <c r="H717" s="38"/>
    </row>
    <row r="718" spans="2:8">
      <c r="B718" s="38"/>
      <c r="C718" s="38"/>
      <c r="D718" s="38"/>
      <c r="E718" s="38"/>
      <c r="F718" s="38"/>
      <c r="G718" s="38"/>
      <c r="H718" s="38"/>
    </row>
    <row r="719" spans="2:8">
      <c r="B719" s="38"/>
      <c r="C719" s="38"/>
      <c r="D719" s="38"/>
      <c r="E719" s="38"/>
      <c r="F719" s="38"/>
      <c r="G719" s="38"/>
      <c r="H719" s="38"/>
    </row>
    <row r="720" spans="2:8">
      <c r="B720" s="38"/>
      <c r="C720" s="38"/>
      <c r="D720" s="38"/>
      <c r="E720" s="38"/>
      <c r="F720" s="38"/>
      <c r="G720" s="38"/>
      <c r="H720" s="38"/>
    </row>
    <row r="721" spans="2:8">
      <c r="B721" s="38"/>
      <c r="C721" s="38"/>
      <c r="D721" s="38"/>
      <c r="E721" s="38"/>
      <c r="F721" s="38"/>
      <c r="G721" s="38"/>
      <c r="H721" s="38"/>
    </row>
    <row r="722" spans="2:8">
      <c r="B722" s="38"/>
      <c r="C722" s="38"/>
      <c r="D722" s="38"/>
      <c r="E722" s="38"/>
      <c r="F722" s="38"/>
      <c r="G722" s="38"/>
      <c r="H722" s="38"/>
    </row>
    <row r="723" spans="2:8">
      <c r="B723" s="38"/>
      <c r="C723" s="38"/>
      <c r="D723" s="38"/>
      <c r="E723" s="38"/>
      <c r="F723" s="38"/>
      <c r="G723" s="38"/>
      <c r="H723" s="38"/>
    </row>
    <row r="724" spans="2:8">
      <c r="B724" s="38"/>
      <c r="C724" s="38"/>
      <c r="D724" s="38"/>
      <c r="E724" s="38"/>
      <c r="F724" s="38"/>
      <c r="G724" s="38"/>
      <c r="H724" s="38"/>
    </row>
    <row r="725" spans="2:8">
      <c r="B725" s="38"/>
      <c r="C725" s="38"/>
      <c r="D725" s="38"/>
      <c r="E725" s="38"/>
      <c r="F725" s="38"/>
      <c r="G725" s="38"/>
      <c r="H725" s="38"/>
    </row>
    <row r="726" spans="2:8">
      <c r="B726" s="38"/>
      <c r="C726" s="38"/>
      <c r="D726" s="38"/>
      <c r="E726" s="38"/>
      <c r="F726" s="38"/>
      <c r="G726" s="38"/>
      <c r="H726" s="38"/>
    </row>
    <row r="727" spans="2:8">
      <c r="B727" s="38"/>
      <c r="C727" s="38"/>
      <c r="D727" s="38"/>
      <c r="E727" s="38"/>
      <c r="F727" s="38"/>
      <c r="G727" s="38"/>
      <c r="H727" s="38"/>
    </row>
    <row r="728" spans="2:8">
      <c r="B728" s="38"/>
      <c r="C728" s="38"/>
      <c r="D728" s="38"/>
      <c r="E728" s="38"/>
      <c r="F728" s="38"/>
      <c r="G728" s="38"/>
      <c r="H728" s="38"/>
    </row>
    <row r="729" spans="2:8">
      <c r="B729" s="38"/>
      <c r="C729" s="38"/>
      <c r="D729" s="38"/>
      <c r="E729" s="38"/>
      <c r="F729" s="38"/>
      <c r="G729" s="38"/>
      <c r="H729" s="38"/>
    </row>
    <row r="730" spans="2:8">
      <c r="B730" s="38"/>
      <c r="C730" s="38"/>
      <c r="D730" s="38"/>
      <c r="E730" s="38"/>
      <c r="F730" s="38"/>
      <c r="G730" s="38"/>
      <c r="H730" s="38"/>
    </row>
    <row r="731" spans="2:8">
      <c r="B731" s="38"/>
      <c r="C731" s="38"/>
      <c r="D731" s="38"/>
      <c r="E731" s="38"/>
      <c r="F731" s="38"/>
      <c r="G731" s="38"/>
      <c r="H731" s="38"/>
    </row>
    <row r="732" spans="2:8">
      <c r="B732" s="38"/>
      <c r="C732" s="38"/>
      <c r="D732" s="38"/>
      <c r="E732" s="38"/>
      <c r="F732" s="38"/>
      <c r="G732" s="38"/>
      <c r="H732" s="38"/>
    </row>
    <row r="733" spans="2:8">
      <c r="B733" s="38"/>
      <c r="C733" s="38"/>
      <c r="D733" s="38"/>
      <c r="E733" s="38"/>
      <c r="F733" s="38"/>
      <c r="G733" s="38"/>
      <c r="H733" s="38"/>
    </row>
    <row r="734" spans="2:8">
      <c r="B734" s="38"/>
      <c r="C734" s="38"/>
      <c r="D734" s="38"/>
      <c r="E734" s="38"/>
      <c r="F734" s="38"/>
      <c r="G734" s="38"/>
      <c r="H734" s="38"/>
    </row>
    <row r="735" spans="2:8">
      <c r="B735" s="38"/>
      <c r="C735" s="38"/>
      <c r="D735" s="38"/>
      <c r="E735" s="38"/>
      <c r="F735" s="38"/>
      <c r="G735" s="38"/>
      <c r="H735" s="38"/>
    </row>
    <row r="736" spans="2:8">
      <c r="B736" s="38"/>
      <c r="C736" s="38"/>
      <c r="D736" s="38"/>
      <c r="E736" s="38"/>
      <c r="F736" s="38"/>
      <c r="G736" s="38"/>
      <c r="H736" s="38"/>
    </row>
    <row r="737" spans="2:8">
      <c r="B737" s="38"/>
      <c r="C737" s="38"/>
      <c r="D737" s="38"/>
      <c r="E737" s="38"/>
      <c r="F737" s="38"/>
      <c r="G737" s="38"/>
      <c r="H737" s="38"/>
    </row>
    <row r="738" spans="2:8">
      <c r="B738" s="38"/>
      <c r="C738" s="38"/>
      <c r="D738" s="38"/>
      <c r="E738" s="38"/>
      <c r="F738" s="38"/>
      <c r="G738" s="38"/>
      <c r="H738" s="38"/>
    </row>
    <row r="739" spans="2:8">
      <c r="B739" s="38"/>
      <c r="C739" s="38"/>
      <c r="D739" s="38"/>
      <c r="E739" s="38"/>
      <c r="F739" s="38"/>
      <c r="G739" s="38"/>
      <c r="H739" s="38"/>
    </row>
    <row r="740" spans="2:8">
      <c r="B740" s="38"/>
      <c r="C740" s="38"/>
      <c r="D740" s="38"/>
      <c r="E740" s="38"/>
      <c r="F740" s="38"/>
      <c r="G740" s="38"/>
      <c r="H740" s="38"/>
    </row>
    <row r="741" spans="2:8">
      <c r="B741" s="38"/>
      <c r="C741" s="38"/>
      <c r="D741" s="38"/>
      <c r="E741" s="38"/>
      <c r="F741" s="38"/>
      <c r="G741" s="38"/>
      <c r="H741" s="38"/>
    </row>
    <row r="742" spans="2:8">
      <c r="B742" s="38"/>
      <c r="C742" s="38"/>
      <c r="D742" s="38"/>
      <c r="E742" s="38"/>
      <c r="F742" s="38"/>
      <c r="G742" s="38"/>
      <c r="H742" s="38"/>
    </row>
    <row r="743" spans="2:8">
      <c r="B743" s="38"/>
      <c r="C743" s="38"/>
      <c r="D743" s="38"/>
      <c r="E743" s="38"/>
      <c r="F743" s="38"/>
      <c r="G743" s="38"/>
      <c r="H743" s="38"/>
    </row>
    <row r="744" spans="2:8">
      <c r="B744" s="38"/>
      <c r="C744" s="38"/>
      <c r="D744" s="38"/>
      <c r="E744" s="38"/>
      <c r="F744" s="38"/>
      <c r="G744" s="38"/>
      <c r="H744" s="38"/>
    </row>
    <row r="745" spans="2:8">
      <c r="B745" s="38"/>
      <c r="C745" s="38"/>
      <c r="D745" s="38"/>
      <c r="E745" s="38"/>
      <c r="F745" s="38"/>
      <c r="G745" s="38"/>
      <c r="H745" s="38"/>
    </row>
    <row r="746" spans="2:8">
      <c r="B746" s="38"/>
      <c r="C746" s="38"/>
      <c r="D746" s="38"/>
      <c r="E746" s="38"/>
      <c r="F746" s="38"/>
      <c r="G746" s="38"/>
      <c r="H746" s="38"/>
    </row>
    <row r="747" spans="2:8">
      <c r="B747" s="38"/>
      <c r="C747" s="38"/>
      <c r="D747" s="38"/>
      <c r="E747" s="38"/>
      <c r="F747" s="38"/>
      <c r="G747" s="38"/>
      <c r="H747" s="38"/>
    </row>
    <row r="748" spans="2:8">
      <c r="B748" s="38"/>
      <c r="C748" s="38"/>
      <c r="D748" s="38"/>
      <c r="E748" s="38"/>
      <c r="F748" s="38"/>
      <c r="G748" s="38"/>
      <c r="H748" s="38"/>
    </row>
    <row r="749" spans="2:8">
      <c r="B749" s="38"/>
      <c r="C749" s="38"/>
      <c r="D749" s="38"/>
      <c r="E749" s="38"/>
      <c r="F749" s="38"/>
      <c r="G749" s="38"/>
      <c r="H749" s="38"/>
    </row>
    <row r="750" spans="2:8">
      <c r="B750" s="38"/>
      <c r="C750" s="38"/>
      <c r="D750" s="38"/>
      <c r="E750" s="38"/>
      <c r="F750" s="38"/>
      <c r="G750" s="38"/>
      <c r="H750" s="38"/>
    </row>
    <row r="751" spans="2:8">
      <c r="B751" s="38"/>
      <c r="C751" s="38"/>
      <c r="D751" s="38"/>
      <c r="E751" s="38"/>
      <c r="F751" s="38"/>
      <c r="G751" s="38"/>
      <c r="H751" s="38"/>
    </row>
    <row r="752" spans="2:8">
      <c r="B752" s="38"/>
      <c r="C752" s="38"/>
      <c r="D752" s="38"/>
      <c r="E752" s="38"/>
      <c r="F752" s="38"/>
      <c r="G752" s="38"/>
      <c r="H752" s="38"/>
    </row>
    <row r="753" spans="2:8">
      <c r="B753" s="38"/>
      <c r="C753" s="38"/>
      <c r="D753" s="38"/>
      <c r="E753" s="38"/>
      <c r="F753" s="38"/>
      <c r="G753" s="38"/>
      <c r="H753" s="38"/>
    </row>
    <row r="754" spans="2:8">
      <c r="B754" s="38"/>
      <c r="C754" s="38"/>
      <c r="D754" s="38"/>
      <c r="E754" s="38"/>
      <c r="F754" s="38"/>
      <c r="G754" s="38"/>
      <c r="H754" s="38"/>
    </row>
    <row r="755" spans="2:8">
      <c r="B755" s="38"/>
      <c r="C755" s="38"/>
      <c r="D755" s="38"/>
      <c r="E755" s="38"/>
      <c r="F755" s="38"/>
      <c r="G755" s="38"/>
      <c r="H755" s="38"/>
    </row>
    <row r="756" spans="2:8">
      <c r="B756" s="38"/>
      <c r="C756" s="38"/>
      <c r="D756" s="38"/>
      <c r="E756" s="38"/>
      <c r="F756" s="38"/>
      <c r="G756" s="38"/>
      <c r="H756" s="38"/>
    </row>
    <row r="757" spans="2:8">
      <c r="B757" s="38"/>
      <c r="C757" s="38"/>
      <c r="D757" s="38"/>
      <c r="E757" s="38"/>
      <c r="F757" s="38"/>
      <c r="G757" s="38"/>
      <c r="H757" s="38"/>
    </row>
    <row r="758" spans="2:8">
      <c r="B758" s="38"/>
      <c r="C758" s="38"/>
      <c r="D758" s="38"/>
      <c r="E758" s="38"/>
      <c r="F758" s="38"/>
      <c r="G758" s="38"/>
      <c r="H758" s="38"/>
    </row>
    <row r="759" spans="2:8">
      <c r="B759" s="38"/>
      <c r="C759" s="38"/>
      <c r="D759" s="38"/>
      <c r="E759" s="38"/>
      <c r="F759" s="38"/>
      <c r="G759" s="38"/>
      <c r="H759" s="38"/>
    </row>
    <row r="760" spans="2:8">
      <c r="B760" s="38"/>
      <c r="C760" s="38"/>
      <c r="D760" s="38"/>
      <c r="E760" s="38"/>
      <c r="F760" s="38"/>
      <c r="G760" s="38"/>
      <c r="H760" s="38"/>
    </row>
    <row r="761" spans="2:8">
      <c r="B761" s="38"/>
      <c r="C761" s="38"/>
      <c r="D761" s="38"/>
      <c r="E761" s="38"/>
      <c r="F761" s="38"/>
      <c r="G761" s="38"/>
      <c r="H761" s="38"/>
    </row>
    <row r="762" spans="2:8">
      <c r="B762" s="38"/>
      <c r="C762" s="38"/>
      <c r="D762" s="38"/>
      <c r="E762" s="38"/>
      <c r="F762" s="38"/>
      <c r="G762" s="38"/>
      <c r="H762" s="38"/>
    </row>
    <row r="763" spans="2:8">
      <c r="B763" s="38"/>
      <c r="C763" s="38"/>
      <c r="D763" s="38"/>
      <c r="E763" s="38"/>
      <c r="F763" s="38"/>
      <c r="G763" s="38"/>
      <c r="H763" s="38"/>
    </row>
    <row r="764" spans="2:8">
      <c r="B764" s="38"/>
      <c r="C764" s="38"/>
      <c r="D764" s="38"/>
      <c r="E764" s="38"/>
      <c r="F764" s="38"/>
      <c r="G764" s="38"/>
      <c r="H764" s="38"/>
    </row>
    <row r="765" spans="2:8">
      <c r="B765" s="38"/>
      <c r="C765" s="38"/>
      <c r="D765" s="38"/>
      <c r="E765" s="38"/>
      <c r="F765" s="38"/>
      <c r="G765" s="38"/>
      <c r="H765" s="38"/>
    </row>
    <row r="766" spans="2:8">
      <c r="B766" s="38"/>
      <c r="C766" s="38"/>
      <c r="D766" s="38"/>
      <c r="E766" s="38"/>
      <c r="F766" s="38"/>
      <c r="G766" s="38"/>
      <c r="H766" s="38"/>
    </row>
    <row r="767" spans="2:8">
      <c r="B767" s="38"/>
      <c r="C767" s="38"/>
      <c r="D767" s="38"/>
      <c r="E767" s="38"/>
      <c r="F767" s="38"/>
      <c r="G767" s="38"/>
      <c r="H767" s="38"/>
    </row>
    <row r="768" spans="2:8">
      <c r="B768" s="38"/>
      <c r="C768" s="38"/>
      <c r="D768" s="38"/>
      <c r="E768" s="38"/>
      <c r="F768" s="38"/>
      <c r="G768" s="38"/>
      <c r="H768" s="38"/>
    </row>
    <row r="769" spans="2:8">
      <c r="B769" s="38"/>
      <c r="C769" s="38"/>
      <c r="D769" s="38"/>
      <c r="E769" s="38"/>
      <c r="F769" s="38"/>
      <c r="G769" s="38"/>
      <c r="H769" s="38"/>
    </row>
    <row r="770" spans="2:8">
      <c r="B770" s="38"/>
      <c r="C770" s="38"/>
      <c r="D770" s="38"/>
      <c r="E770" s="38"/>
      <c r="F770" s="38"/>
      <c r="G770" s="38"/>
      <c r="H770" s="38"/>
    </row>
    <row r="771" spans="2:8">
      <c r="B771" s="38"/>
      <c r="C771" s="38"/>
      <c r="D771" s="38"/>
      <c r="E771" s="38"/>
      <c r="F771" s="38"/>
      <c r="G771" s="38"/>
      <c r="H771" s="38"/>
    </row>
    <row r="772" spans="2:8">
      <c r="B772" s="38"/>
      <c r="C772" s="38"/>
      <c r="D772" s="38"/>
      <c r="E772" s="38"/>
      <c r="F772" s="38"/>
      <c r="G772" s="38"/>
      <c r="H772" s="38"/>
    </row>
    <row r="773" spans="2:8">
      <c r="B773" s="38"/>
      <c r="C773" s="38"/>
      <c r="D773" s="38"/>
      <c r="E773" s="38"/>
      <c r="F773" s="38"/>
      <c r="G773" s="38"/>
      <c r="H773" s="38"/>
    </row>
    <row r="774" spans="2:8">
      <c r="B774" s="38"/>
      <c r="C774" s="38"/>
      <c r="D774" s="38"/>
      <c r="E774" s="38"/>
      <c r="F774" s="38"/>
      <c r="G774" s="38"/>
      <c r="H774" s="38"/>
    </row>
    <row r="775" spans="2:8">
      <c r="B775" s="38"/>
      <c r="C775" s="38"/>
      <c r="D775" s="38"/>
      <c r="E775" s="38"/>
      <c r="F775" s="38"/>
      <c r="G775" s="38"/>
      <c r="H775" s="38"/>
    </row>
    <row r="776" spans="2:8">
      <c r="B776" s="38"/>
      <c r="C776" s="38"/>
      <c r="D776" s="38"/>
      <c r="E776" s="38"/>
      <c r="F776" s="38"/>
      <c r="G776" s="38"/>
      <c r="H776" s="38"/>
    </row>
    <row r="777" spans="2:8">
      <c r="B777" s="38"/>
      <c r="C777" s="38"/>
      <c r="D777" s="38"/>
      <c r="E777" s="38"/>
      <c r="F777" s="38"/>
      <c r="G777" s="38"/>
      <c r="H777" s="38"/>
    </row>
    <row r="778" spans="2:8">
      <c r="B778" s="38"/>
      <c r="C778" s="38"/>
      <c r="D778" s="38"/>
      <c r="E778" s="38"/>
      <c r="F778" s="38"/>
      <c r="G778" s="38"/>
      <c r="H778" s="38"/>
    </row>
    <row r="779" spans="2:8">
      <c r="B779" s="38"/>
      <c r="C779" s="38"/>
      <c r="D779" s="38"/>
      <c r="E779" s="38"/>
      <c r="F779" s="38"/>
      <c r="G779" s="38"/>
      <c r="H779" s="38"/>
    </row>
    <row r="780" spans="2:8">
      <c r="B780" s="38"/>
      <c r="C780" s="38"/>
      <c r="D780" s="38"/>
      <c r="E780" s="38"/>
      <c r="F780" s="38"/>
      <c r="G780" s="38"/>
      <c r="H780" s="38"/>
    </row>
    <row r="781" spans="2:8">
      <c r="B781" s="38"/>
      <c r="C781" s="38"/>
      <c r="D781" s="38"/>
      <c r="E781" s="38"/>
      <c r="F781" s="38"/>
      <c r="G781" s="38"/>
      <c r="H781" s="38"/>
    </row>
    <row r="782" spans="2:8">
      <c r="B782" s="38"/>
      <c r="C782" s="38"/>
      <c r="D782" s="38"/>
      <c r="E782" s="38"/>
      <c r="F782" s="38"/>
      <c r="G782" s="38"/>
      <c r="H782" s="38"/>
    </row>
    <row r="783" spans="2:8">
      <c r="B783" s="38"/>
      <c r="C783" s="38"/>
      <c r="D783" s="38"/>
      <c r="E783" s="38"/>
      <c r="F783" s="38"/>
      <c r="G783" s="38"/>
      <c r="H783" s="38"/>
    </row>
    <row r="784" spans="2:8">
      <c r="B784" s="38"/>
      <c r="C784" s="38"/>
      <c r="D784" s="38"/>
      <c r="E784" s="38"/>
      <c r="F784" s="38"/>
      <c r="G784" s="38"/>
      <c r="H784" s="38"/>
    </row>
    <row r="785" spans="2:8">
      <c r="B785" s="38"/>
      <c r="C785" s="38"/>
      <c r="D785" s="38"/>
      <c r="E785" s="38"/>
      <c r="F785" s="38"/>
      <c r="G785" s="38"/>
      <c r="H785" s="38"/>
    </row>
    <row r="786" spans="2:8">
      <c r="B786" s="38"/>
      <c r="C786" s="38"/>
      <c r="D786" s="38"/>
      <c r="E786" s="38"/>
      <c r="F786" s="38"/>
      <c r="G786" s="38"/>
      <c r="H786" s="38"/>
    </row>
    <row r="787" spans="2:8">
      <c r="B787" s="38"/>
      <c r="C787" s="38"/>
      <c r="D787" s="38"/>
      <c r="E787" s="38"/>
      <c r="F787" s="38"/>
      <c r="G787" s="38"/>
      <c r="H787" s="38"/>
    </row>
    <row r="788" spans="2:8">
      <c r="B788" s="38"/>
      <c r="C788" s="38"/>
      <c r="D788" s="38"/>
      <c r="E788" s="38"/>
      <c r="F788" s="38"/>
      <c r="G788" s="38"/>
      <c r="H788" s="38"/>
    </row>
    <row r="789" spans="2:8">
      <c r="B789" s="38"/>
      <c r="C789" s="38"/>
      <c r="D789" s="38"/>
      <c r="E789" s="38"/>
      <c r="F789" s="38"/>
      <c r="G789" s="38"/>
      <c r="H789" s="38"/>
    </row>
    <row r="790" spans="2:8">
      <c r="B790" s="38"/>
      <c r="C790" s="38"/>
      <c r="D790" s="38"/>
      <c r="E790" s="38"/>
      <c r="F790" s="38"/>
      <c r="G790" s="38"/>
      <c r="H790" s="38"/>
    </row>
    <row r="791" spans="2:8">
      <c r="B791" s="38"/>
      <c r="C791" s="38"/>
      <c r="D791" s="38"/>
      <c r="E791" s="38"/>
      <c r="F791" s="38"/>
      <c r="G791" s="38"/>
      <c r="H791" s="38"/>
    </row>
    <row r="792" spans="2:8">
      <c r="B792" s="38"/>
      <c r="C792" s="38"/>
      <c r="D792" s="38"/>
      <c r="E792" s="38"/>
      <c r="F792" s="38"/>
      <c r="G792" s="38"/>
      <c r="H792" s="38"/>
    </row>
    <row r="793" spans="2:8">
      <c r="B793" s="38"/>
      <c r="C793" s="38"/>
      <c r="D793" s="38"/>
      <c r="E793" s="38"/>
      <c r="F793" s="38"/>
      <c r="G793" s="38"/>
      <c r="H793" s="38"/>
    </row>
    <row r="794" spans="2:8">
      <c r="B794" s="38"/>
      <c r="C794" s="38"/>
      <c r="D794" s="38"/>
      <c r="E794" s="38"/>
      <c r="F794" s="38"/>
      <c r="G794" s="38"/>
      <c r="H794" s="38"/>
    </row>
    <row r="795" spans="2:8">
      <c r="B795" s="38"/>
      <c r="C795" s="38"/>
      <c r="D795" s="38"/>
      <c r="E795" s="38"/>
      <c r="F795" s="38"/>
      <c r="G795" s="38"/>
      <c r="H795" s="38"/>
    </row>
    <row r="796" spans="2:8">
      <c r="B796" s="38"/>
      <c r="C796" s="38"/>
      <c r="D796" s="38"/>
      <c r="E796" s="38"/>
      <c r="F796" s="38"/>
      <c r="G796" s="38"/>
      <c r="H796" s="38"/>
    </row>
    <row r="797" spans="2:8">
      <c r="B797" s="38"/>
      <c r="C797" s="38"/>
      <c r="D797" s="38"/>
      <c r="E797" s="38"/>
      <c r="F797" s="38"/>
      <c r="G797" s="38"/>
      <c r="H797" s="38"/>
    </row>
    <row r="798" spans="2:8">
      <c r="B798" s="38"/>
      <c r="C798" s="38"/>
      <c r="D798" s="38"/>
      <c r="E798" s="38"/>
      <c r="F798" s="38"/>
      <c r="G798" s="38"/>
      <c r="H798" s="38"/>
    </row>
    <row r="799" spans="2:8">
      <c r="B799" s="38"/>
      <c r="C799" s="38"/>
      <c r="D799" s="38"/>
      <c r="E799" s="38"/>
      <c r="F799" s="38"/>
      <c r="G799" s="38"/>
      <c r="H799" s="38"/>
    </row>
    <row r="800" spans="2:8">
      <c r="B800" s="38"/>
      <c r="C800" s="38"/>
      <c r="D800" s="38"/>
      <c r="E800" s="38"/>
      <c r="F800" s="38"/>
      <c r="G800" s="38"/>
      <c r="H800" s="38"/>
    </row>
    <row r="801" spans="2:8">
      <c r="B801" s="38"/>
      <c r="C801" s="38"/>
      <c r="D801" s="38"/>
      <c r="E801" s="38"/>
      <c r="F801" s="38"/>
      <c r="G801" s="38"/>
      <c r="H801" s="38"/>
    </row>
    <row r="802" spans="2:8">
      <c r="B802" s="38"/>
      <c r="C802" s="38"/>
      <c r="D802" s="38"/>
      <c r="E802" s="38"/>
      <c r="F802" s="38"/>
      <c r="G802" s="38"/>
      <c r="H802" s="38"/>
    </row>
    <row r="803" spans="2:8">
      <c r="B803" s="38"/>
      <c r="C803" s="38"/>
      <c r="D803" s="38"/>
      <c r="E803" s="38"/>
      <c r="F803" s="38"/>
      <c r="G803" s="38"/>
      <c r="H803" s="38"/>
    </row>
    <row r="804" spans="2:8">
      <c r="B804" s="38"/>
      <c r="C804" s="38"/>
      <c r="D804" s="38"/>
      <c r="E804" s="38"/>
      <c r="F804" s="38"/>
      <c r="G804" s="38"/>
      <c r="H804" s="38"/>
    </row>
    <row r="805" spans="2:8">
      <c r="B805" s="38"/>
      <c r="C805" s="38"/>
      <c r="D805" s="38"/>
      <c r="E805" s="38"/>
      <c r="F805" s="38"/>
      <c r="G805" s="38"/>
      <c r="H805" s="38"/>
    </row>
    <row r="806" spans="2:8">
      <c r="B806" s="38"/>
      <c r="C806" s="38"/>
      <c r="D806" s="38"/>
      <c r="E806" s="38"/>
      <c r="F806" s="38"/>
      <c r="G806" s="38"/>
      <c r="H806" s="38"/>
    </row>
    <row r="807" spans="2:8">
      <c r="B807" s="38"/>
      <c r="C807" s="38"/>
      <c r="D807" s="38"/>
      <c r="E807" s="38"/>
      <c r="F807" s="38"/>
      <c r="G807" s="38"/>
      <c r="H807" s="38"/>
    </row>
    <row r="808" spans="2:8">
      <c r="B808" s="38"/>
      <c r="C808" s="38"/>
      <c r="D808" s="38"/>
      <c r="E808" s="38"/>
      <c r="F808" s="38"/>
      <c r="G808" s="38"/>
      <c r="H808" s="38"/>
    </row>
    <row r="809" spans="2:8">
      <c r="B809" s="38"/>
      <c r="C809" s="38"/>
      <c r="D809" s="38"/>
      <c r="E809" s="38"/>
      <c r="F809" s="38"/>
      <c r="G809" s="38"/>
      <c r="H809" s="38"/>
    </row>
    <row r="810" spans="2:8">
      <c r="B810" s="38"/>
      <c r="C810" s="38"/>
      <c r="D810" s="38"/>
      <c r="E810" s="38"/>
      <c r="F810" s="38"/>
      <c r="G810" s="38"/>
      <c r="H810" s="38"/>
    </row>
    <row r="811" spans="2:8">
      <c r="B811" s="38"/>
      <c r="C811" s="38"/>
      <c r="D811" s="38"/>
      <c r="E811" s="38"/>
      <c r="F811" s="38"/>
      <c r="G811" s="38"/>
      <c r="H811" s="38"/>
    </row>
    <row r="812" spans="2:8">
      <c r="B812" s="38"/>
      <c r="C812" s="38"/>
      <c r="D812" s="38"/>
      <c r="E812" s="38"/>
      <c r="F812" s="38"/>
      <c r="G812" s="38"/>
      <c r="H812" s="38"/>
    </row>
    <row r="813" spans="2:8">
      <c r="B813" s="38"/>
      <c r="C813" s="38"/>
      <c r="D813" s="38"/>
      <c r="E813" s="38"/>
      <c r="F813" s="38"/>
      <c r="G813" s="38"/>
      <c r="H813" s="38"/>
    </row>
    <row r="814" spans="2:8">
      <c r="B814" s="38"/>
      <c r="C814" s="38"/>
      <c r="D814" s="38"/>
      <c r="E814" s="38"/>
      <c r="F814" s="38"/>
      <c r="G814" s="38"/>
      <c r="H814" s="38"/>
    </row>
    <row r="815" spans="2:8">
      <c r="B815" s="38"/>
      <c r="C815" s="38"/>
      <c r="D815" s="38"/>
      <c r="E815" s="38"/>
      <c r="F815" s="38"/>
      <c r="G815" s="38"/>
      <c r="H815" s="38"/>
    </row>
    <row r="816" spans="2:8">
      <c r="B816" s="38"/>
      <c r="C816" s="38"/>
      <c r="D816" s="38"/>
      <c r="E816" s="38"/>
      <c r="F816" s="38"/>
      <c r="G816" s="38"/>
      <c r="H816" s="38"/>
    </row>
    <row r="817" spans="2:8">
      <c r="B817" s="38"/>
      <c r="C817" s="38"/>
      <c r="D817" s="38"/>
      <c r="E817" s="38"/>
      <c r="F817" s="38"/>
      <c r="G817" s="38"/>
      <c r="H817" s="38"/>
    </row>
    <row r="818" spans="2:8">
      <c r="B818" s="38"/>
      <c r="C818" s="38"/>
      <c r="D818" s="38"/>
      <c r="E818" s="38"/>
      <c r="F818" s="38"/>
      <c r="G818" s="38"/>
      <c r="H818" s="38"/>
    </row>
    <row r="819" spans="2:8">
      <c r="B819" s="38"/>
      <c r="C819" s="38"/>
      <c r="D819" s="38"/>
      <c r="E819" s="38"/>
      <c r="F819" s="38"/>
      <c r="G819" s="38"/>
      <c r="H819" s="38"/>
    </row>
    <row r="820" spans="2:8">
      <c r="B820" s="38"/>
      <c r="C820" s="38"/>
      <c r="D820" s="38"/>
      <c r="E820" s="38"/>
      <c r="F820" s="38"/>
      <c r="G820" s="38"/>
      <c r="H820" s="38"/>
    </row>
    <row r="821" spans="2:8">
      <c r="B821" s="38"/>
      <c r="C821" s="38"/>
      <c r="D821" s="38"/>
      <c r="E821" s="38"/>
      <c r="F821" s="38"/>
      <c r="G821" s="38"/>
      <c r="H821" s="38"/>
    </row>
    <row r="822" spans="2:8">
      <c r="B822" s="38"/>
      <c r="C822" s="38"/>
      <c r="D822" s="38"/>
      <c r="E822" s="38"/>
      <c r="F822" s="38"/>
      <c r="G822" s="38"/>
      <c r="H822" s="38"/>
    </row>
    <row r="823" spans="2:8">
      <c r="B823" s="38"/>
      <c r="C823" s="38"/>
      <c r="D823" s="38"/>
      <c r="E823" s="38"/>
      <c r="F823" s="38"/>
      <c r="G823" s="38"/>
      <c r="H823" s="38"/>
    </row>
    <row r="824" spans="2:8">
      <c r="B824" s="38"/>
      <c r="C824" s="38"/>
      <c r="D824" s="38"/>
      <c r="E824" s="38"/>
      <c r="F824" s="38"/>
      <c r="G824" s="38"/>
      <c r="H824" s="38"/>
    </row>
    <row r="825" spans="2:8">
      <c r="B825" s="38"/>
      <c r="C825" s="38"/>
      <c r="D825" s="38"/>
      <c r="E825" s="38"/>
      <c r="F825" s="38"/>
      <c r="G825" s="38"/>
      <c r="H825" s="38"/>
    </row>
    <row r="826" spans="2:8">
      <c r="B826" s="38"/>
      <c r="C826" s="38"/>
      <c r="D826" s="38"/>
      <c r="E826" s="38"/>
      <c r="F826" s="38"/>
      <c r="G826" s="38"/>
      <c r="H826" s="38"/>
    </row>
    <row r="827" spans="2:8">
      <c r="B827" s="38"/>
      <c r="C827" s="38"/>
      <c r="D827" s="38"/>
      <c r="E827" s="38"/>
      <c r="F827" s="38"/>
      <c r="G827" s="38"/>
      <c r="H827" s="38"/>
    </row>
    <row r="828" spans="2:8">
      <c r="B828" s="38"/>
      <c r="C828" s="38"/>
      <c r="D828" s="38"/>
      <c r="E828" s="38"/>
      <c r="F828" s="38"/>
      <c r="G828" s="38"/>
      <c r="H828" s="38"/>
    </row>
    <row r="829" spans="2:8">
      <c r="B829" s="38"/>
      <c r="C829" s="38"/>
      <c r="D829" s="38"/>
      <c r="E829" s="38"/>
      <c r="F829" s="38"/>
      <c r="G829" s="38"/>
      <c r="H829" s="38"/>
    </row>
    <row r="830" spans="2:8">
      <c r="B830" s="38"/>
      <c r="C830" s="38"/>
      <c r="D830" s="38"/>
      <c r="E830" s="38"/>
      <c r="F830" s="38"/>
      <c r="G830" s="38"/>
      <c r="H830" s="38"/>
    </row>
    <row r="831" spans="2:8">
      <c r="B831" s="38"/>
      <c r="C831" s="38"/>
      <c r="D831" s="38"/>
      <c r="E831" s="38"/>
      <c r="F831" s="38"/>
      <c r="G831" s="38"/>
      <c r="H831" s="38"/>
    </row>
    <row r="832" spans="2:8">
      <c r="B832" s="38"/>
      <c r="C832" s="38"/>
      <c r="D832" s="38"/>
      <c r="E832" s="38"/>
      <c r="F832" s="38"/>
      <c r="G832" s="38"/>
      <c r="H832" s="38"/>
    </row>
    <row r="833" spans="2:8">
      <c r="B833" s="38"/>
      <c r="C833" s="38"/>
      <c r="D833" s="38"/>
      <c r="E833" s="38"/>
      <c r="F833" s="38"/>
      <c r="G833" s="38"/>
      <c r="H833" s="38"/>
    </row>
    <row r="834" spans="2:8">
      <c r="B834" s="38"/>
      <c r="C834" s="38"/>
      <c r="D834" s="38"/>
      <c r="E834" s="38"/>
      <c r="F834" s="38"/>
      <c r="G834" s="38"/>
      <c r="H834" s="38"/>
    </row>
    <row r="835" spans="2:8">
      <c r="B835" s="38"/>
      <c r="C835" s="38"/>
      <c r="D835" s="38"/>
      <c r="E835" s="38"/>
      <c r="F835" s="38"/>
      <c r="G835" s="38"/>
      <c r="H835" s="38"/>
    </row>
    <row r="836" spans="2:8">
      <c r="B836" s="38"/>
      <c r="C836" s="38"/>
      <c r="D836" s="38"/>
      <c r="E836" s="38"/>
      <c r="F836" s="38"/>
      <c r="G836" s="38"/>
      <c r="H836" s="38"/>
    </row>
    <row r="837" spans="2:8">
      <c r="B837" s="38"/>
      <c r="C837" s="38"/>
      <c r="D837" s="38"/>
      <c r="E837" s="38"/>
      <c r="F837" s="38"/>
      <c r="G837" s="38"/>
      <c r="H837" s="38"/>
    </row>
    <row r="838" spans="2:8">
      <c r="B838" s="38"/>
      <c r="C838" s="38"/>
      <c r="D838" s="38"/>
      <c r="E838" s="38"/>
      <c r="F838" s="38"/>
      <c r="G838" s="38"/>
      <c r="H838" s="38"/>
    </row>
    <row r="839" spans="2:8">
      <c r="B839" s="38"/>
      <c r="C839" s="38"/>
      <c r="D839" s="38"/>
      <c r="E839" s="38"/>
      <c r="F839" s="38"/>
      <c r="G839" s="38"/>
      <c r="H839" s="38"/>
    </row>
    <row r="840" spans="2:8">
      <c r="B840" s="38"/>
      <c r="C840" s="38"/>
      <c r="D840" s="38"/>
      <c r="E840" s="38"/>
      <c r="F840" s="38"/>
      <c r="G840" s="38"/>
      <c r="H840" s="38"/>
    </row>
    <row r="841" spans="2:8">
      <c r="B841" s="38"/>
      <c r="C841" s="38"/>
      <c r="D841" s="38"/>
      <c r="E841" s="38"/>
      <c r="F841" s="38"/>
      <c r="G841" s="38"/>
      <c r="H841" s="38"/>
    </row>
    <row r="842" spans="2:8">
      <c r="B842" s="38"/>
      <c r="C842" s="38"/>
      <c r="D842" s="38"/>
      <c r="E842" s="38"/>
      <c r="F842" s="38"/>
      <c r="G842" s="38"/>
      <c r="H842" s="38"/>
    </row>
    <row r="843" spans="2:8">
      <c r="B843" s="38"/>
      <c r="C843" s="38"/>
      <c r="D843" s="38"/>
      <c r="E843" s="38"/>
      <c r="F843" s="38"/>
      <c r="G843" s="38"/>
      <c r="H843" s="38"/>
    </row>
    <row r="844" spans="2:8">
      <c r="B844" s="38"/>
      <c r="C844" s="38"/>
      <c r="D844" s="38"/>
      <c r="E844" s="38"/>
      <c r="F844" s="38"/>
      <c r="G844" s="38"/>
      <c r="H844" s="38"/>
    </row>
    <row r="845" spans="2:8">
      <c r="B845" s="38"/>
      <c r="C845" s="38"/>
      <c r="D845" s="38"/>
      <c r="E845" s="38"/>
      <c r="F845" s="38"/>
      <c r="G845" s="38"/>
      <c r="H845" s="38"/>
    </row>
    <row r="846" spans="2:8">
      <c r="B846" s="38"/>
      <c r="C846" s="38"/>
      <c r="D846" s="38"/>
      <c r="E846" s="38"/>
      <c r="F846" s="38"/>
      <c r="G846" s="38"/>
      <c r="H846" s="38"/>
    </row>
    <row r="847" spans="2:8">
      <c r="B847" s="38"/>
      <c r="C847" s="38"/>
      <c r="D847" s="38"/>
      <c r="E847" s="38"/>
      <c r="F847" s="38"/>
      <c r="G847" s="38"/>
      <c r="H847" s="38"/>
    </row>
    <row r="848" spans="2:8">
      <c r="B848" s="38"/>
      <c r="C848" s="38"/>
      <c r="D848" s="38"/>
      <c r="E848" s="38"/>
      <c r="F848" s="38"/>
      <c r="G848" s="38"/>
      <c r="H848" s="38"/>
    </row>
    <row r="849" spans="2:8">
      <c r="B849" s="38"/>
      <c r="C849" s="38"/>
      <c r="D849" s="38"/>
      <c r="E849" s="38"/>
      <c r="F849" s="38"/>
      <c r="G849" s="38"/>
      <c r="H849" s="38"/>
    </row>
    <row r="850" spans="2:8">
      <c r="B850" s="38"/>
      <c r="C850" s="38"/>
      <c r="D850" s="38"/>
      <c r="E850" s="38"/>
      <c r="F850" s="38"/>
      <c r="G850" s="38"/>
      <c r="H850" s="38"/>
    </row>
    <row r="851" spans="2:8">
      <c r="B851" s="38"/>
      <c r="C851" s="38"/>
      <c r="D851" s="38"/>
      <c r="E851" s="38"/>
      <c r="F851" s="38"/>
      <c r="G851" s="38"/>
      <c r="H851" s="38"/>
    </row>
    <row r="852" spans="2:8">
      <c r="B852" s="38"/>
      <c r="C852" s="38"/>
      <c r="D852" s="38"/>
      <c r="E852" s="38"/>
      <c r="F852" s="38"/>
      <c r="G852" s="38"/>
      <c r="H852" s="38"/>
    </row>
    <row r="853" spans="2:8">
      <c r="B853" s="38"/>
      <c r="C853" s="38"/>
      <c r="D853" s="38"/>
      <c r="E853" s="38"/>
      <c r="F853" s="38"/>
      <c r="G853" s="38"/>
      <c r="H853" s="38"/>
    </row>
    <row r="854" spans="2:8">
      <c r="B854" s="38"/>
      <c r="C854" s="38"/>
      <c r="D854" s="38"/>
      <c r="E854" s="38"/>
      <c r="F854" s="38"/>
      <c r="G854" s="38"/>
      <c r="H854" s="38"/>
    </row>
    <row r="855" spans="2:8">
      <c r="B855" s="38"/>
      <c r="C855" s="38"/>
      <c r="D855" s="38"/>
      <c r="E855" s="38"/>
      <c r="F855" s="38"/>
      <c r="G855" s="38"/>
      <c r="H855" s="38"/>
    </row>
    <row r="856" spans="2:8">
      <c r="B856" s="38"/>
      <c r="C856" s="38"/>
      <c r="D856" s="38"/>
      <c r="E856" s="38"/>
      <c r="F856" s="38"/>
      <c r="G856" s="38"/>
      <c r="H856" s="38"/>
    </row>
    <row r="857" spans="2:8">
      <c r="B857" s="38"/>
      <c r="C857" s="38"/>
      <c r="D857" s="38"/>
      <c r="E857" s="38"/>
      <c r="F857" s="38"/>
      <c r="G857" s="38"/>
      <c r="H857" s="38"/>
    </row>
    <row r="858" spans="2:8">
      <c r="B858" s="38"/>
      <c r="C858" s="38"/>
      <c r="D858" s="38"/>
      <c r="E858" s="38"/>
      <c r="F858" s="38"/>
      <c r="G858" s="38"/>
      <c r="H858" s="38"/>
    </row>
    <row r="859" spans="2:8">
      <c r="B859" s="38"/>
      <c r="C859" s="38"/>
      <c r="D859" s="38"/>
      <c r="E859" s="38"/>
      <c r="F859" s="38"/>
      <c r="G859" s="38"/>
      <c r="H859" s="38"/>
    </row>
    <row r="860" spans="2:8">
      <c r="B860" s="38"/>
      <c r="C860" s="38"/>
      <c r="D860" s="38"/>
      <c r="E860" s="38"/>
      <c r="F860" s="38"/>
      <c r="G860" s="38"/>
      <c r="H860" s="38"/>
    </row>
    <row r="861" spans="2:8">
      <c r="B861" s="38"/>
      <c r="C861" s="38"/>
      <c r="D861" s="38"/>
      <c r="E861" s="38"/>
      <c r="F861" s="38"/>
      <c r="G861" s="38"/>
      <c r="H861" s="38"/>
    </row>
    <row r="862" spans="2:8">
      <c r="B862" s="38"/>
      <c r="C862" s="38"/>
      <c r="D862" s="38"/>
      <c r="E862" s="38"/>
      <c r="F862" s="38"/>
      <c r="G862" s="38"/>
      <c r="H862" s="38"/>
    </row>
    <row r="863" spans="2:8">
      <c r="B863" s="38"/>
      <c r="C863" s="38"/>
      <c r="D863" s="38"/>
      <c r="E863" s="38"/>
      <c r="F863" s="38"/>
      <c r="G863" s="38"/>
      <c r="H863" s="38"/>
    </row>
    <row r="864" spans="2:8">
      <c r="B864" s="38"/>
      <c r="C864" s="38"/>
      <c r="D864" s="38"/>
      <c r="E864" s="38"/>
      <c r="F864" s="38"/>
      <c r="G864" s="38"/>
      <c r="H864" s="38"/>
    </row>
    <row r="865" spans="2:8">
      <c r="B865" s="38"/>
      <c r="C865" s="38"/>
      <c r="D865" s="38"/>
      <c r="E865" s="38"/>
      <c r="F865" s="38"/>
      <c r="G865" s="38"/>
      <c r="H865" s="38"/>
    </row>
    <row r="866" spans="2:8">
      <c r="B866" s="38"/>
      <c r="C866" s="38"/>
      <c r="D866" s="38"/>
      <c r="E866" s="38"/>
      <c r="F866" s="38"/>
      <c r="G866" s="38"/>
      <c r="H866" s="38"/>
    </row>
    <row r="867" spans="2:8">
      <c r="B867" s="38"/>
      <c r="C867" s="38"/>
      <c r="D867" s="38"/>
      <c r="E867" s="38"/>
      <c r="F867" s="38"/>
      <c r="G867" s="38"/>
      <c r="H867" s="38"/>
    </row>
    <row r="868" spans="2:8">
      <c r="B868" s="38"/>
      <c r="C868" s="38"/>
      <c r="D868" s="38"/>
      <c r="E868" s="38"/>
      <c r="F868" s="38"/>
      <c r="G868" s="38"/>
      <c r="H868" s="38"/>
    </row>
    <row r="869" spans="2:8">
      <c r="B869" s="38"/>
      <c r="C869" s="38"/>
      <c r="D869" s="38"/>
      <c r="E869" s="38"/>
      <c r="F869" s="38"/>
      <c r="G869" s="38"/>
      <c r="H869" s="38"/>
    </row>
    <row r="870" spans="2:8">
      <c r="B870" s="38"/>
      <c r="C870" s="38"/>
      <c r="D870" s="38"/>
      <c r="E870" s="38"/>
      <c r="F870" s="38"/>
      <c r="G870" s="38"/>
      <c r="H870" s="38"/>
    </row>
    <row r="871" spans="2:8">
      <c r="B871" s="38"/>
      <c r="C871" s="38"/>
      <c r="D871" s="38"/>
      <c r="E871" s="38"/>
      <c r="F871" s="38"/>
      <c r="G871" s="38"/>
      <c r="H871" s="38"/>
    </row>
    <row r="872" spans="2:8">
      <c r="B872" s="38"/>
      <c r="C872" s="38"/>
      <c r="D872" s="38"/>
      <c r="E872" s="38"/>
      <c r="F872" s="38"/>
      <c r="G872" s="38"/>
      <c r="H872" s="38"/>
    </row>
    <row r="873" spans="2:8">
      <c r="B873" s="38"/>
      <c r="C873" s="38"/>
      <c r="D873" s="38"/>
      <c r="E873" s="38"/>
      <c r="F873" s="38"/>
      <c r="G873" s="38"/>
      <c r="H873" s="38"/>
    </row>
    <row r="874" spans="2:8">
      <c r="B874" s="38"/>
      <c r="C874" s="38"/>
      <c r="D874" s="38"/>
      <c r="E874" s="38"/>
      <c r="F874" s="38"/>
      <c r="G874" s="38"/>
      <c r="H874" s="38"/>
    </row>
    <row r="875" spans="2:8">
      <c r="B875" s="38"/>
      <c r="C875" s="38"/>
      <c r="D875" s="38"/>
      <c r="E875" s="38"/>
      <c r="F875" s="38"/>
      <c r="G875" s="38"/>
      <c r="H875" s="38"/>
    </row>
    <row r="876" spans="2:8">
      <c r="B876" s="38"/>
      <c r="C876" s="38"/>
      <c r="D876" s="38"/>
      <c r="E876" s="38"/>
      <c r="F876" s="38"/>
      <c r="G876" s="38"/>
      <c r="H876" s="38"/>
    </row>
    <row r="877" spans="2:8">
      <c r="B877" s="38"/>
      <c r="C877" s="38"/>
      <c r="D877" s="38"/>
      <c r="E877" s="38"/>
      <c r="F877" s="38"/>
      <c r="G877" s="38"/>
      <c r="H877" s="38"/>
    </row>
    <row r="878" spans="2:8">
      <c r="B878" s="38"/>
      <c r="C878" s="38"/>
      <c r="D878" s="38"/>
      <c r="E878" s="38"/>
      <c r="F878" s="38"/>
      <c r="G878" s="38"/>
      <c r="H878" s="38"/>
    </row>
    <row r="879" spans="2:8">
      <c r="B879" s="38"/>
      <c r="C879" s="38"/>
      <c r="D879" s="38"/>
      <c r="E879" s="38"/>
      <c r="F879" s="38"/>
      <c r="G879" s="38"/>
      <c r="H879" s="38"/>
    </row>
    <row r="880" spans="2:8">
      <c r="B880" s="38"/>
      <c r="C880" s="38"/>
      <c r="D880" s="38"/>
      <c r="E880" s="38"/>
      <c r="F880" s="38"/>
      <c r="G880" s="38"/>
      <c r="H880" s="38"/>
    </row>
    <row r="881" spans="2:8">
      <c r="B881" s="38"/>
      <c r="C881" s="38"/>
      <c r="D881" s="38"/>
      <c r="E881" s="38"/>
      <c r="F881" s="38"/>
      <c r="G881" s="38"/>
      <c r="H881" s="38"/>
    </row>
    <row r="882" spans="2:8">
      <c r="B882" s="38"/>
      <c r="C882" s="38"/>
      <c r="D882" s="38"/>
      <c r="E882" s="38"/>
      <c r="F882" s="38"/>
      <c r="G882" s="38"/>
      <c r="H882" s="38"/>
    </row>
    <row r="883" spans="2:8">
      <c r="B883" s="38"/>
      <c r="C883" s="38"/>
      <c r="D883" s="38"/>
      <c r="E883" s="38"/>
      <c r="F883" s="38"/>
      <c r="G883" s="38"/>
      <c r="H883" s="38"/>
    </row>
    <row r="884" spans="2:8">
      <c r="B884" s="38"/>
      <c r="C884" s="38"/>
      <c r="D884" s="38"/>
      <c r="E884" s="38"/>
      <c r="F884" s="38"/>
      <c r="G884" s="38"/>
      <c r="H884" s="38"/>
    </row>
    <row r="885" spans="2:8">
      <c r="B885" s="38"/>
      <c r="C885" s="38"/>
      <c r="D885" s="38"/>
      <c r="E885" s="38"/>
      <c r="F885" s="38"/>
      <c r="G885" s="38"/>
      <c r="H885" s="38"/>
    </row>
    <row r="886" spans="2:8">
      <c r="B886" s="38"/>
      <c r="C886" s="38"/>
      <c r="D886" s="38"/>
      <c r="E886" s="38"/>
      <c r="F886" s="38"/>
      <c r="G886" s="38"/>
      <c r="H886" s="38"/>
    </row>
    <row r="887" spans="2:8">
      <c r="B887" s="38"/>
      <c r="C887" s="38"/>
      <c r="D887" s="38"/>
      <c r="E887" s="38"/>
      <c r="F887" s="38"/>
      <c r="G887" s="38"/>
      <c r="H887" s="38"/>
    </row>
    <row r="888" spans="2:8">
      <c r="B888" s="38"/>
      <c r="C888" s="38"/>
      <c r="D888" s="38"/>
      <c r="E888" s="38"/>
      <c r="F888" s="38"/>
      <c r="G888" s="38"/>
      <c r="H888" s="38"/>
    </row>
    <row r="889" spans="2:8">
      <c r="B889" s="38"/>
      <c r="C889" s="38"/>
      <c r="D889" s="38"/>
      <c r="E889" s="38"/>
      <c r="F889" s="38"/>
      <c r="G889" s="38"/>
      <c r="H889" s="38"/>
    </row>
    <row r="890" spans="2:8">
      <c r="B890" s="38"/>
      <c r="C890" s="38"/>
      <c r="D890" s="38"/>
      <c r="E890" s="38"/>
      <c r="F890" s="38"/>
      <c r="G890" s="38"/>
      <c r="H890" s="38"/>
    </row>
    <row r="891" spans="2:8">
      <c r="B891" s="38"/>
      <c r="C891" s="38"/>
      <c r="D891" s="38"/>
      <c r="E891" s="38"/>
      <c r="F891" s="38"/>
      <c r="G891" s="38"/>
      <c r="H891" s="38"/>
    </row>
    <row r="892" spans="2:8">
      <c r="B892" s="38"/>
      <c r="C892" s="38"/>
      <c r="D892" s="38"/>
      <c r="E892" s="38"/>
      <c r="F892" s="38"/>
      <c r="G892" s="38"/>
      <c r="H892" s="38"/>
    </row>
    <row r="893" spans="2:8">
      <c r="B893" s="38"/>
      <c r="C893" s="38"/>
      <c r="D893" s="38"/>
      <c r="E893" s="38"/>
      <c r="F893" s="38"/>
      <c r="G893" s="38"/>
      <c r="H893" s="38"/>
    </row>
    <row r="894" spans="2:8">
      <c r="B894" s="38"/>
      <c r="C894" s="38"/>
      <c r="D894" s="38"/>
      <c r="E894" s="38"/>
      <c r="F894" s="38"/>
      <c r="G894" s="38"/>
      <c r="H894" s="38"/>
    </row>
    <row r="895" spans="2:8">
      <c r="B895" s="38"/>
      <c r="C895" s="38"/>
      <c r="D895" s="38"/>
      <c r="E895" s="38"/>
      <c r="F895" s="38"/>
      <c r="G895" s="38"/>
      <c r="H895" s="38"/>
    </row>
    <row r="896" spans="2:8">
      <c r="B896" s="38"/>
      <c r="C896" s="38"/>
      <c r="D896" s="38"/>
      <c r="E896" s="38"/>
      <c r="F896" s="38"/>
      <c r="G896" s="38"/>
      <c r="H896" s="38"/>
    </row>
    <row r="897" spans="2:8">
      <c r="B897" s="38"/>
      <c r="C897" s="38"/>
      <c r="D897" s="38"/>
      <c r="E897" s="38"/>
      <c r="F897" s="38"/>
      <c r="G897" s="38"/>
      <c r="H897" s="38"/>
    </row>
    <row r="898" spans="2:8">
      <c r="B898" s="38"/>
      <c r="C898" s="38"/>
      <c r="D898" s="38"/>
      <c r="E898" s="38"/>
      <c r="F898" s="38"/>
      <c r="G898" s="38"/>
      <c r="H898" s="38"/>
    </row>
    <row r="899" spans="2:8">
      <c r="B899" s="38"/>
      <c r="C899" s="38"/>
      <c r="D899" s="38"/>
      <c r="E899" s="38"/>
      <c r="F899" s="38"/>
      <c r="G899" s="38"/>
      <c r="H899" s="38"/>
    </row>
    <row r="900" spans="2:8">
      <c r="B900" s="38"/>
      <c r="C900" s="38"/>
      <c r="D900" s="38"/>
      <c r="E900" s="38"/>
      <c r="F900" s="38"/>
      <c r="G900" s="38"/>
      <c r="H900" s="38"/>
    </row>
    <row r="901" spans="2:8">
      <c r="B901" s="38"/>
      <c r="C901" s="38"/>
      <c r="D901" s="38"/>
      <c r="E901" s="38"/>
      <c r="F901" s="38"/>
      <c r="G901" s="38"/>
      <c r="H901" s="38"/>
    </row>
    <row r="902" spans="2:8">
      <c r="B902" s="38"/>
      <c r="C902" s="38"/>
      <c r="D902" s="38"/>
      <c r="E902" s="38"/>
      <c r="F902" s="38"/>
      <c r="G902" s="38"/>
      <c r="H902" s="38"/>
    </row>
    <row r="903" spans="2:8">
      <c r="B903" s="38"/>
      <c r="C903" s="38"/>
      <c r="D903" s="38"/>
      <c r="E903" s="38"/>
      <c r="F903" s="38"/>
      <c r="G903" s="38"/>
      <c r="H903" s="38"/>
    </row>
    <row r="904" spans="2:8">
      <c r="B904" s="38"/>
      <c r="C904" s="38"/>
      <c r="D904" s="38"/>
      <c r="E904" s="38"/>
      <c r="F904" s="38"/>
      <c r="G904" s="38"/>
      <c r="H904" s="38"/>
    </row>
    <row r="905" spans="2:8">
      <c r="B905" s="38"/>
      <c r="C905" s="38"/>
      <c r="D905" s="38"/>
      <c r="E905" s="38"/>
      <c r="F905" s="38"/>
      <c r="G905" s="38"/>
      <c r="H905" s="38"/>
    </row>
    <row r="906" spans="2:8">
      <c r="B906" s="38"/>
      <c r="C906" s="38"/>
      <c r="D906" s="38"/>
      <c r="E906" s="38"/>
      <c r="F906" s="38"/>
      <c r="G906" s="38"/>
      <c r="H906" s="38"/>
    </row>
    <row r="907" spans="2:8">
      <c r="B907" s="38"/>
      <c r="C907" s="38"/>
      <c r="D907" s="38"/>
      <c r="E907" s="38"/>
      <c r="F907" s="38"/>
      <c r="G907" s="38"/>
      <c r="H907" s="38"/>
    </row>
    <row r="908" spans="2:8">
      <c r="B908" s="38"/>
      <c r="C908" s="38"/>
      <c r="D908" s="38"/>
      <c r="E908" s="38"/>
      <c r="F908" s="38"/>
      <c r="G908" s="38"/>
      <c r="H908" s="38"/>
    </row>
    <row r="909" spans="2:8">
      <c r="B909" s="38"/>
      <c r="C909" s="38"/>
      <c r="D909" s="38"/>
      <c r="E909" s="38"/>
      <c r="F909" s="38"/>
      <c r="G909" s="38"/>
      <c r="H909" s="38"/>
    </row>
    <row r="910" spans="2:8">
      <c r="B910" s="38"/>
      <c r="C910" s="38"/>
      <c r="D910" s="38"/>
      <c r="E910" s="38"/>
      <c r="F910" s="38"/>
      <c r="G910" s="38"/>
      <c r="H910" s="38"/>
    </row>
    <row r="911" spans="2:8">
      <c r="B911" s="38"/>
      <c r="C911" s="38"/>
      <c r="D911" s="38"/>
      <c r="E911" s="38"/>
      <c r="F911" s="38"/>
      <c r="G911" s="38"/>
      <c r="H911" s="38"/>
    </row>
    <row r="912" spans="2:8">
      <c r="B912" s="38"/>
      <c r="C912" s="38"/>
      <c r="D912" s="38"/>
      <c r="E912" s="38"/>
      <c r="F912" s="38"/>
      <c r="G912" s="38"/>
      <c r="H912" s="38"/>
    </row>
    <row r="913" spans="2:8">
      <c r="B913" s="38"/>
      <c r="C913" s="38"/>
      <c r="D913" s="38"/>
      <c r="E913" s="38"/>
      <c r="F913" s="38"/>
      <c r="G913" s="38"/>
      <c r="H913" s="38"/>
    </row>
    <row r="914" spans="2:8">
      <c r="B914" s="38"/>
      <c r="C914" s="38"/>
      <c r="D914" s="38"/>
      <c r="E914" s="38"/>
      <c r="F914" s="38"/>
      <c r="G914" s="38"/>
      <c r="H914" s="38"/>
    </row>
    <row r="915" spans="2:8">
      <c r="B915" s="38"/>
      <c r="C915" s="38"/>
      <c r="D915" s="38"/>
      <c r="E915" s="38"/>
      <c r="F915" s="38"/>
      <c r="G915" s="38"/>
      <c r="H915" s="38"/>
    </row>
    <row r="916" spans="2:8">
      <c r="B916" s="38"/>
      <c r="C916" s="38"/>
      <c r="D916" s="38"/>
      <c r="E916" s="38"/>
      <c r="F916" s="38"/>
      <c r="G916" s="38"/>
      <c r="H916" s="38"/>
    </row>
    <row r="917" spans="2:8">
      <c r="B917" s="38"/>
      <c r="C917" s="38"/>
      <c r="D917" s="38"/>
      <c r="E917" s="38"/>
      <c r="F917" s="38"/>
      <c r="G917" s="38"/>
      <c r="H917" s="38"/>
    </row>
    <row r="918" spans="2:8">
      <c r="B918" s="38"/>
      <c r="C918" s="38"/>
      <c r="D918" s="38"/>
      <c r="E918" s="38"/>
      <c r="F918" s="38"/>
      <c r="G918" s="38"/>
      <c r="H918" s="38"/>
    </row>
    <row r="919" spans="2:8">
      <c r="B919" s="38"/>
      <c r="C919" s="38"/>
      <c r="D919" s="38"/>
      <c r="E919" s="38"/>
      <c r="F919" s="38"/>
      <c r="G919" s="38"/>
      <c r="H919" s="38"/>
    </row>
    <row r="920" spans="2:8">
      <c r="B920" s="38"/>
      <c r="C920" s="38"/>
      <c r="D920" s="38"/>
      <c r="E920" s="38"/>
      <c r="F920" s="38"/>
      <c r="G920" s="38"/>
      <c r="H920" s="38"/>
    </row>
    <row r="921" spans="2:8">
      <c r="B921" s="38"/>
      <c r="C921" s="38"/>
      <c r="D921" s="38"/>
      <c r="E921" s="38"/>
      <c r="F921" s="38"/>
      <c r="G921" s="38"/>
      <c r="H921" s="38"/>
    </row>
    <row r="922" spans="2:8">
      <c r="B922" s="38"/>
      <c r="C922" s="38"/>
      <c r="D922" s="38"/>
      <c r="E922" s="38"/>
      <c r="F922" s="38"/>
      <c r="G922" s="38"/>
      <c r="H922" s="38"/>
    </row>
    <row r="923" spans="2:8">
      <c r="B923" s="38"/>
      <c r="C923" s="38"/>
      <c r="D923" s="38"/>
      <c r="E923" s="38"/>
      <c r="F923" s="38"/>
      <c r="G923" s="38"/>
      <c r="H923" s="38"/>
    </row>
    <row r="924" spans="2:8">
      <c r="B924" s="38"/>
      <c r="C924" s="38"/>
      <c r="D924" s="38"/>
      <c r="E924" s="38"/>
      <c r="F924" s="38"/>
      <c r="G924" s="38"/>
      <c r="H924" s="38"/>
    </row>
    <row r="925" spans="2:8">
      <c r="B925" s="38"/>
      <c r="C925" s="38"/>
      <c r="D925" s="38"/>
      <c r="E925" s="38"/>
      <c r="F925" s="38"/>
      <c r="G925" s="38"/>
      <c r="H925" s="38"/>
    </row>
    <row r="926" spans="2:8">
      <c r="B926" s="38"/>
      <c r="C926" s="38"/>
      <c r="D926" s="38"/>
      <c r="E926" s="38"/>
      <c r="F926" s="38"/>
      <c r="G926" s="38"/>
      <c r="H926" s="38"/>
    </row>
    <row r="927" spans="2:8">
      <c r="B927" s="38"/>
      <c r="C927" s="38"/>
      <c r="D927" s="38"/>
      <c r="E927" s="38"/>
      <c r="F927" s="38"/>
      <c r="G927" s="38"/>
      <c r="H927" s="38"/>
    </row>
    <row r="928" spans="2:8">
      <c r="B928" s="38"/>
      <c r="C928" s="38"/>
      <c r="D928" s="38"/>
      <c r="E928" s="38"/>
      <c r="F928" s="38"/>
      <c r="G928" s="38"/>
      <c r="H928" s="38"/>
    </row>
    <row r="929" spans="2:8">
      <c r="B929" s="38"/>
      <c r="C929" s="38"/>
      <c r="D929" s="38"/>
      <c r="E929" s="38"/>
      <c r="F929" s="38"/>
      <c r="G929" s="38"/>
      <c r="H929" s="38"/>
    </row>
    <row r="930" spans="2:8">
      <c r="B930" s="38"/>
      <c r="C930" s="38"/>
      <c r="D930" s="38"/>
      <c r="E930" s="38"/>
      <c r="F930" s="38"/>
      <c r="G930" s="38"/>
      <c r="H930" s="38"/>
    </row>
    <row r="931" spans="2:8">
      <c r="B931" s="38"/>
      <c r="C931" s="38"/>
      <c r="D931" s="38"/>
      <c r="E931" s="38"/>
      <c r="F931" s="38"/>
      <c r="G931" s="38"/>
      <c r="H931" s="38"/>
    </row>
    <row r="932" spans="2:8">
      <c r="B932" s="38"/>
      <c r="C932" s="38"/>
      <c r="D932" s="38"/>
      <c r="E932" s="38"/>
      <c r="F932" s="38"/>
      <c r="G932" s="38"/>
      <c r="H932" s="38"/>
    </row>
    <row r="933" spans="2:8">
      <c r="B933" s="38"/>
      <c r="C933" s="38"/>
      <c r="D933" s="38"/>
      <c r="E933" s="38"/>
      <c r="F933" s="38"/>
      <c r="G933" s="38"/>
      <c r="H933" s="38"/>
    </row>
    <row r="934" spans="2:8">
      <c r="B934" s="38"/>
      <c r="C934" s="38"/>
      <c r="D934" s="38"/>
      <c r="E934" s="38"/>
      <c r="F934" s="38"/>
      <c r="G934" s="38"/>
      <c r="H934" s="38"/>
    </row>
    <row r="935" spans="2:8">
      <c r="B935" s="38"/>
      <c r="C935" s="38"/>
      <c r="D935" s="38"/>
      <c r="E935" s="38"/>
      <c r="F935" s="38"/>
      <c r="G935" s="38"/>
      <c r="H935" s="38"/>
    </row>
    <row r="936" spans="2:8">
      <c r="B936" s="38"/>
      <c r="C936" s="38"/>
      <c r="D936" s="38"/>
      <c r="E936" s="38"/>
      <c r="F936" s="38"/>
      <c r="G936" s="38"/>
      <c r="H936" s="38"/>
    </row>
    <row r="937" spans="2:8">
      <c r="B937" s="38"/>
      <c r="C937" s="38"/>
      <c r="D937" s="38"/>
      <c r="E937" s="38"/>
      <c r="F937" s="38"/>
      <c r="G937" s="38"/>
      <c r="H937" s="38"/>
    </row>
    <row r="938" spans="2:8">
      <c r="B938" s="38"/>
      <c r="C938" s="38"/>
      <c r="D938" s="38"/>
      <c r="E938" s="38"/>
      <c r="F938" s="38"/>
      <c r="G938" s="38"/>
      <c r="H938" s="38"/>
    </row>
    <row r="939" spans="2:8">
      <c r="B939" s="38"/>
      <c r="C939" s="38"/>
      <c r="D939" s="38"/>
      <c r="E939" s="38"/>
      <c r="F939" s="38"/>
      <c r="G939" s="38"/>
      <c r="H939" s="38"/>
    </row>
    <row r="940" spans="2:8">
      <c r="B940" s="38"/>
      <c r="C940" s="38"/>
      <c r="D940" s="38"/>
      <c r="E940" s="38"/>
      <c r="F940" s="38"/>
      <c r="G940" s="38"/>
      <c r="H940" s="38"/>
    </row>
    <row r="941" spans="2:8">
      <c r="B941" s="38"/>
      <c r="C941" s="38"/>
      <c r="D941" s="38"/>
      <c r="E941" s="38"/>
      <c r="F941" s="38"/>
      <c r="G941" s="38"/>
      <c r="H941" s="38"/>
    </row>
    <row r="942" spans="2:8">
      <c r="B942" s="38"/>
      <c r="C942" s="38"/>
      <c r="D942" s="38"/>
      <c r="E942" s="38"/>
      <c r="F942" s="38"/>
      <c r="G942" s="38"/>
      <c r="H942" s="38"/>
    </row>
    <row r="943" spans="2:8">
      <c r="B943" s="38"/>
      <c r="C943" s="38"/>
      <c r="D943" s="38"/>
      <c r="E943" s="38"/>
      <c r="F943" s="38"/>
      <c r="G943" s="38"/>
      <c r="H943" s="38"/>
    </row>
    <row r="944" spans="2:8">
      <c r="B944" s="38"/>
      <c r="C944" s="38"/>
      <c r="D944" s="38"/>
      <c r="E944" s="38"/>
      <c r="F944" s="38"/>
      <c r="G944" s="38"/>
      <c r="H944" s="38"/>
    </row>
    <row r="945" spans="2:8">
      <c r="B945" s="38"/>
      <c r="C945" s="38"/>
      <c r="D945" s="38"/>
      <c r="E945" s="38"/>
      <c r="F945" s="38"/>
      <c r="G945" s="38"/>
      <c r="H945" s="38"/>
    </row>
    <row r="946" spans="2:8">
      <c r="B946" s="38"/>
      <c r="C946" s="38"/>
      <c r="D946" s="38"/>
      <c r="E946" s="38"/>
      <c r="F946" s="38"/>
      <c r="G946" s="38"/>
      <c r="H946" s="38"/>
    </row>
    <row r="947" spans="2:8">
      <c r="B947" s="38"/>
      <c r="C947" s="38"/>
      <c r="D947" s="38"/>
      <c r="E947" s="38"/>
      <c r="F947" s="38"/>
      <c r="G947" s="38"/>
      <c r="H947" s="38"/>
    </row>
    <row r="948" spans="2:8">
      <c r="B948" s="38"/>
      <c r="C948" s="38"/>
      <c r="D948" s="38"/>
      <c r="E948" s="38"/>
      <c r="F948" s="38"/>
      <c r="G948" s="38"/>
      <c r="H948" s="38"/>
    </row>
    <row r="949" spans="2:8">
      <c r="B949" s="38"/>
      <c r="C949" s="38"/>
      <c r="D949" s="38"/>
      <c r="E949" s="38"/>
      <c r="F949" s="38"/>
      <c r="G949" s="38"/>
      <c r="H949" s="38"/>
    </row>
    <row r="950" spans="2:8">
      <c r="B950" s="38"/>
      <c r="C950" s="38"/>
      <c r="D950" s="38"/>
      <c r="E950" s="38"/>
      <c r="F950" s="38"/>
      <c r="G950" s="38"/>
      <c r="H950" s="38"/>
    </row>
    <row r="951" spans="2:8">
      <c r="B951" s="38"/>
      <c r="C951" s="38"/>
      <c r="D951" s="38"/>
      <c r="E951" s="38"/>
      <c r="F951" s="38"/>
      <c r="G951" s="38"/>
      <c r="H951" s="38"/>
    </row>
    <row r="952" spans="2:8">
      <c r="B952" s="38"/>
      <c r="C952" s="38"/>
      <c r="D952" s="38"/>
      <c r="E952" s="38"/>
      <c r="F952" s="38"/>
      <c r="G952" s="38"/>
      <c r="H952" s="38"/>
    </row>
    <row r="953" spans="2:8">
      <c r="B953" s="38"/>
      <c r="C953" s="38"/>
      <c r="D953" s="38"/>
      <c r="E953" s="38"/>
      <c r="F953" s="38"/>
      <c r="G953" s="38"/>
      <c r="H953" s="38"/>
    </row>
    <row r="954" spans="2:8">
      <c r="B954" s="38"/>
      <c r="C954" s="38"/>
      <c r="D954" s="38"/>
      <c r="E954" s="38"/>
      <c r="F954" s="38"/>
      <c r="G954" s="38"/>
      <c r="H954" s="38"/>
    </row>
    <row r="955" spans="2:8">
      <c r="B955" s="38"/>
      <c r="C955" s="38"/>
      <c r="D955" s="38"/>
      <c r="E955" s="38"/>
      <c r="F955" s="38"/>
      <c r="G955" s="38"/>
      <c r="H955" s="38"/>
    </row>
    <row r="956" spans="2:8">
      <c r="B956" s="38"/>
      <c r="C956" s="38"/>
      <c r="D956" s="38"/>
      <c r="E956" s="38"/>
      <c r="F956" s="38"/>
      <c r="G956" s="38"/>
      <c r="H956" s="38"/>
    </row>
    <row r="957" spans="2:8">
      <c r="B957" s="38"/>
      <c r="C957" s="38"/>
      <c r="D957" s="38"/>
      <c r="E957" s="38"/>
      <c r="F957" s="38"/>
      <c r="G957" s="38"/>
      <c r="H957" s="38"/>
    </row>
    <row r="958" spans="2:8">
      <c r="B958" s="38"/>
      <c r="C958" s="38"/>
      <c r="D958" s="38"/>
      <c r="E958" s="38"/>
      <c r="F958" s="38"/>
      <c r="G958" s="38"/>
      <c r="H958" s="38"/>
    </row>
    <row r="959" spans="2:8">
      <c r="B959" s="38"/>
      <c r="C959" s="38"/>
      <c r="D959" s="38"/>
      <c r="E959" s="38"/>
      <c r="F959" s="38"/>
      <c r="G959" s="38"/>
      <c r="H959" s="38"/>
    </row>
    <row r="960" spans="2:8">
      <c r="B960" s="38"/>
      <c r="C960" s="38"/>
      <c r="D960" s="38"/>
      <c r="E960" s="38"/>
      <c r="F960" s="38"/>
      <c r="G960" s="38"/>
      <c r="H960" s="38"/>
    </row>
    <row r="961" spans="2:8">
      <c r="B961" s="38"/>
      <c r="C961" s="38"/>
      <c r="D961" s="38"/>
      <c r="E961" s="38"/>
      <c r="F961" s="38"/>
      <c r="G961" s="38"/>
      <c r="H961" s="38"/>
    </row>
    <row r="962" spans="2:8">
      <c r="B962" s="38"/>
      <c r="C962" s="38"/>
      <c r="D962" s="38"/>
      <c r="E962" s="38"/>
      <c r="F962" s="38"/>
      <c r="G962" s="38"/>
      <c r="H962" s="38"/>
    </row>
    <row r="963" spans="2:8">
      <c r="B963" s="38"/>
      <c r="C963" s="38"/>
      <c r="D963" s="38"/>
      <c r="E963" s="38"/>
      <c r="F963" s="38"/>
      <c r="G963" s="38"/>
      <c r="H963" s="38"/>
    </row>
    <row r="964" spans="2:8">
      <c r="B964" s="38"/>
      <c r="C964" s="38"/>
      <c r="D964" s="38"/>
      <c r="E964" s="38"/>
      <c r="F964" s="38"/>
      <c r="G964" s="38"/>
      <c r="H964" s="38"/>
    </row>
    <row r="965" spans="2:8">
      <c r="B965" s="38"/>
      <c r="C965" s="38"/>
      <c r="D965" s="38"/>
      <c r="E965" s="38"/>
      <c r="F965" s="38"/>
      <c r="G965" s="38"/>
      <c r="H965" s="38"/>
    </row>
    <row r="966" spans="2:8">
      <c r="B966" s="38"/>
      <c r="C966" s="38"/>
      <c r="D966" s="38"/>
      <c r="E966" s="38"/>
      <c r="F966" s="38"/>
      <c r="G966" s="38"/>
      <c r="H966" s="38"/>
    </row>
    <row r="967" spans="2:8">
      <c r="B967" s="38"/>
      <c r="C967" s="38"/>
      <c r="D967" s="38"/>
      <c r="E967" s="38"/>
      <c r="F967" s="38"/>
      <c r="G967" s="38"/>
      <c r="H967" s="38"/>
    </row>
    <row r="968" spans="2:8">
      <c r="B968" s="38"/>
      <c r="C968" s="38"/>
      <c r="D968" s="38"/>
      <c r="E968" s="38"/>
      <c r="F968" s="38"/>
      <c r="G968" s="38"/>
      <c r="H968" s="38"/>
    </row>
    <row r="969" spans="2:8">
      <c r="B969" s="38"/>
      <c r="C969" s="38"/>
      <c r="D969" s="38"/>
      <c r="E969" s="38"/>
      <c r="F969" s="38"/>
      <c r="G969" s="38"/>
      <c r="H969" s="38"/>
    </row>
    <row r="970" spans="2:8">
      <c r="B970" s="38"/>
      <c r="C970" s="38"/>
      <c r="D970" s="38"/>
      <c r="E970" s="38"/>
      <c r="F970" s="38"/>
      <c r="G970" s="38"/>
      <c r="H970" s="38"/>
    </row>
    <row r="971" spans="2:8">
      <c r="B971" s="38"/>
      <c r="C971" s="38"/>
      <c r="D971" s="38"/>
      <c r="E971" s="38"/>
      <c r="F971" s="38"/>
      <c r="G971" s="38"/>
      <c r="H971" s="38"/>
    </row>
    <row r="972" spans="2:8">
      <c r="B972" s="38"/>
      <c r="C972" s="38"/>
      <c r="D972" s="38"/>
      <c r="E972" s="38"/>
      <c r="F972" s="38"/>
      <c r="G972" s="38"/>
      <c r="H972" s="38"/>
    </row>
    <row r="973" spans="2:8">
      <c r="B973" s="38"/>
      <c r="C973" s="38"/>
      <c r="D973" s="38"/>
      <c r="E973" s="38"/>
      <c r="F973" s="38"/>
      <c r="G973" s="38"/>
      <c r="H973" s="38"/>
    </row>
    <row r="974" spans="2:8">
      <c r="B974" s="38"/>
      <c r="C974" s="38"/>
      <c r="D974" s="38"/>
      <c r="E974" s="38"/>
      <c r="F974" s="38"/>
      <c r="G974" s="38"/>
      <c r="H974" s="38"/>
    </row>
    <row r="975" spans="2:8">
      <c r="B975" s="38"/>
      <c r="C975" s="38"/>
      <c r="D975" s="38"/>
      <c r="E975" s="38"/>
      <c r="F975" s="38"/>
      <c r="G975" s="38"/>
      <c r="H975" s="38"/>
    </row>
    <row r="976" spans="2:8">
      <c r="B976" s="38"/>
      <c r="C976" s="38"/>
      <c r="D976" s="38"/>
      <c r="E976" s="38"/>
      <c r="F976" s="38"/>
      <c r="G976" s="38"/>
      <c r="H976" s="38"/>
    </row>
    <row r="977" spans="2:8">
      <c r="B977" s="38"/>
      <c r="C977" s="38"/>
      <c r="D977" s="38"/>
      <c r="E977" s="38"/>
      <c r="F977" s="38"/>
      <c r="G977" s="38"/>
      <c r="H977" s="38"/>
    </row>
    <row r="978" spans="2:8">
      <c r="B978" s="38"/>
      <c r="C978" s="38"/>
      <c r="D978" s="38"/>
      <c r="E978" s="38"/>
      <c r="F978" s="38"/>
      <c r="G978" s="38"/>
      <c r="H978" s="38"/>
    </row>
    <row r="979" spans="2:8">
      <c r="B979" s="38"/>
      <c r="C979" s="38"/>
      <c r="D979" s="38"/>
      <c r="E979" s="38"/>
      <c r="F979" s="38"/>
      <c r="G979" s="38"/>
      <c r="H979" s="38"/>
    </row>
    <row r="980" spans="2:8">
      <c r="B980" s="38"/>
      <c r="C980" s="38"/>
      <c r="D980" s="38"/>
      <c r="E980" s="38"/>
      <c r="F980" s="38"/>
      <c r="G980" s="38"/>
      <c r="H980" s="38"/>
    </row>
    <row r="981" spans="2:8">
      <c r="B981" s="38"/>
      <c r="C981" s="38"/>
      <c r="D981" s="38"/>
      <c r="E981" s="38"/>
      <c r="F981" s="38"/>
      <c r="G981" s="38"/>
      <c r="H981" s="38"/>
    </row>
    <row r="982" spans="2:8">
      <c r="B982" s="38"/>
      <c r="C982" s="38"/>
      <c r="D982" s="38"/>
      <c r="E982" s="38"/>
      <c r="F982" s="38"/>
      <c r="G982" s="38"/>
      <c r="H982" s="38"/>
    </row>
    <row r="983" spans="2:8">
      <c r="B983" s="38"/>
      <c r="C983" s="38"/>
      <c r="D983" s="38"/>
      <c r="E983" s="38"/>
      <c r="F983" s="38"/>
      <c r="G983" s="38"/>
      <c r="H983" s="38"/>
    </row>
    <row r="984" spans="2:8">
      <c r="B984" s="38"/>
      <c r="C984" s="38"/>
      <c r="D984" s="38"/>
      <c r="E984" s="38"/>
      <c r="F984" s="38"/>
      <c r="G984" s="38"/>
      <c r="H984" s="38"/>
    </row>
    <row r="985" spans="2:8">
      <c r="B985" s="38"/>
      <c r="C985" s="38"/>
      <c r="D985" s="38"/>
      <c r="E985" s="38"/>
      <c r="F985" s="38"/>
      <c r="G985" s="38"/>
      <c r="H985" s="38"/>
    </row>
    <row r="986" spans="2:8">
      <c r="B986" s="38"/>
      <c r="C986" s="38"/>
      <c r="D986" s="38"/>
      <c r="E986" s="38"/>
      <c r="F986" s="38"/>
      <c r="G986" s="38"/>
      <c r="H986" s="38"/>
    </row>
    <row r="987" spans="2:8">
      <c r="B987" s="38"/>
      <c r="C987" s="38"/>
      <c r="D987" s="38"/>
      <c r="E987" s="38"/>
      <c r="F987" s="38"/>
      <c r="G987" s="38"/>
      <c r="H987" s="38"/>
    </row>
    <row r="988" spans="2:8">
      <c r="B988" s="38"/>
      <c r="C988" s="38"/>
      <c r="D988" s="38"/>
      <c r="E988" s="38"/>
      <c r="F988" s="38"/>
      <c r="G988" s="38"/>
      <c r="H988" s="38"/>
    </row>
    <row r="989" spans="2:8">
      <c r="B989" s="38"/>
      <c r="C989" s="38"/>
      <c r="D989" s="38"/>
      <c r="E989" s="38"/>
      <c r="F989" s="38"/>
      <c r="G989" s="38"/>
      <c r="H989" s="38"/>
    </row>
    <row r="990" spans="2:8">
      <c r="B990" s="38"/>
      <c r="C990" s="38"/>
      <c r="D990" s="38"/>
      <c r="E990" s="38"/>
      <c r="F990" s="38"/>
      <c r="G990" s="38"/>
      <c r="H990" s="38"/>
    </row>
    <row r="991" spans="2:8">
      <c r="B991" s="38"/>
      <c r="C991" s="38"/>
      <c r="D991" s="38"/>
      <c r="E991" s="38"/>
      <c r="F991" s="38"/>
      <c r="G991" s="38"/>
      <c r="H991" s="38"/>
    </row>
    <row r="992" spans="2:8">
      <c r="B992" s="38"/>
      <c r="C992" s="38"/>
      <c r="D992" s="38"/>
      <c r="E992" s="38"/>
      <c r="F992" s="38"/>
      <c r="G992" s="38"/>
      <c r="H992" s="38"/>
    </row>
    <row r="993" spans="2:8">
      <c r="B993" s="38"/>
      <c r="C993" s="38"/>
      <c r="D993" s="38"/>
      <c r="E993" s="38"/>
      <c r="F993" s="38"/>
      <c r="G993" s="38"/>
      <c r="H993" s="38"/>
    </row>
    <row r="994" spans="2:8">
      <c r="B994" s="38"/>
      <c r="C994" s="38"/>
      <c r="D994" s="38"/>
      <c r="E994" s="38"/>
      <c r="F994" s="38"/>
      <c r="G994" s="38"/>
      <c r="H994" s="38"/>
    </row>
    <row r="995" spans="2:8">
      <c r="B995" s="38"/>
      <c r="C995" s="38"/>
      <c r="D995" s="38"/>
      <c r="E995" s="38"/>
      <c r="F995" s="38"/>
      <c r="G995" s="38"/>
      <c r="H995" s="38"/>
    </row>
    <row r="996" spans="2:8">
      <c r="B996" s="38"/>
      <c r="C996" s="38"/>
      <c r="D996" s="38"/>
      <c r="E996" s="38"/>
      <c r="F996" s="38"/>
      <c r="G996" s="38"/>
      <c r="H996" s="38"/>
    </row>
    <row r="997" spans="2:8">
      <c r="B997" s="38"/>
      <c r="C997" s="38"/>
      <c r="D997" s="38"/>
      <c r="E997" s="38"/>
      <c r="F997" s="38"/>
      <c r="G997" s="38"/>
      <c r="H997" s="38"/>
    </row>
    <row r="998" spans="2:8">
      <c r="B998" s="38"/>
      <c r="C998" s="38"/>
      <c r="D998" s="38"/>
      <c r="E998" s="38"/>
      <c r="F998" s="38"/>
      <c r="G998" s="38"/>
      <c r="H998" s="38"/>
    </row>
    <row r="999" spans="2:8">
      <c r="B999" s="38"/>
      <c r="C999" s="38"/>
      <c r="D999" s="38"/>
      <c r="E999" s="38"/>
      <c r="F999" s="38"/>
      <c r="G999" s="38"/>
      <c r="H999" s="38"/>
    </row>
    <row r="1000" spans="2:8">
      <c r="B1000" s="38"/>
      <c r="C1000" s="38"/>
      <c r="D1000" s="38"/>
      <c r="E1000" s="38"/>
      <c r="F1000" s="38"/>
      <c r="G1000" s="38"/>
      <c r="H1000" s="38"/>
    </row>
    <row r="1001" spans="2:8">
      <c r="B1001" s="38"/>
      <c r="C1001" s="38"/>
      <c r="D1001" s="38"/>
      <c r="E1001" s="38"/>
      <c r="F1001" s="38"/>
      <c r="G1001" s="38"/>
      <c r="H1001" s="38"/>
    </row>
    <row r="1002" spans="2:8">
      <c r="B1002" s="38"/>
      <c r="C1002" s="38"/>
      <c r="D1002" s="38"/>
      <c r="E1002" s="38"/>
      <c r="F1002" s="38"/>
      <c r="G1002" s="38"/>
      <c r="H1002" s="38"/>
    </row>
    <row r="1003" spans="2:8">
      <c r="B1003" s="38"/>
      <c r="C1003" s="38"/>
      <c r="D1003" s="38"/>
      <c r="E1003" s="38"/>
      <c r="F1003" s="38"/>
      <c r="G1003" s="38"/>
      <c r="H1003" s="38"/>
    </row>
    <row r="1004" spans="2:8">
      <c r="B1004" s="38"/>
      <c r="C1004" s="38"/>
      <c r="D1004" s="38"/>
      <c r="E1004" s="38"/>
      <c r="F1004" s="38"/>
      <c r="G1004" s="38"/>
      <c r="H1004" s="38"/>
    </row>
    <row r="1005" spans="2:8">
      <c r="B1005" s="38"/>
      <c r="C1005" s="38"/>
      <c r="D1005" s="38"/>
      <c r="E1005" s="38"/>
      <c r="F1005" s="38"/>
      <c r="G1005" s="38"/>
      <c r="H1005" s="38"/>
    </row>
    <row r="1006" spans="2:8">
      <c r="B1006" s="38"/>
      <c r="C1006" s="38"/>
      <c r="D1006" s="38"/>
      <c r="E1006" s="38"/>
      <c r="F1006" s="38"/>
      <c r="G1006" s="38"/>
      <c r="H1006" s="38"/>
    </row>
    <row r="1007" spans="2:8">
      <c r="B1007" s="38"/>
      <c r="C1007" s="38"/>
      <c r="D1007" s="38"/>
      <c r="E1007" s="38"/>
      <c r="F1007" s="38"/>
      <c r="G1007" s="38"/>
      <c r="H1007" s="38"/>
    </row>
    <row r="1008" spans="2:8">
      <c r="B1008" s="38"/>
      <c r="C1008" s="38"/>
      <c r="D1008" s="38"/>
      <c r="E1008" s="38"/>
      <c r="F1008" s="38"/>
      <c r="G1008" s="38"/>
      <c r="H1008" s="38"/>
    </row>
    <row r="1009" spans="2:8">
      <c r="B1009" s="38"/>
      <c r="C1009" s="38"/>
      <c r="D1009" s="38"/>
      <c r="E1009" s="38"/>
      <c r="F1009" s="38"/>
      <c r="G1009" s="38"/>
      <c r="H1009" s="38"/>
    </row>
    <row r="1010" spans="2:8">
      <c r="B1010" s="38"/>
      <c r="C1010" s="38"/>
      <c r="D1010" s="38"/>
      <c r="E1010" s="38"/>
      <c r="F1010" s="38"/>
      <c r="G1010" s="38"/>
      <c r="H1010" s="38"/>
    </row>
    <row r="1011" spans="2:8">
      <c r="B1011" s="38"/>
      <c r="C1011" s="38"/>
      <c r="D1011" s="38"/>
      <c r="E1011" s="38"/>
      <c r="F1011" s="38"/>
      <c r="G1011" s="38"/>
      <c r="H1011" s="38"/>
    </row>
    <row r="1012" spans="2:8">
      <c r="B1012" s="38"/>
      <c r="C1012" s="38"/>
      <c r="D1012" s="38"/>
      <c r="E1012" s="38"/>
      <c r="F1012" s="38"/>
      <c r="G1012" s="38"/>
      <c r="H1012" s="38"/>
    </row>
    <row r="1013" spans="2:8">
      <c r="B1013" s="38"/>
      <c r="C1013" s="38"/>
      <c r="D1013" s="38"/>
      <c r="E1013" s="38"/>
      <c r="F1013" s="38"/>
      <c r="G1013" s="38"/>
      <c r="H1013" s="38"/>
    </row>
    <row r="1014" spans="2:8">
      <c r="B1014" s="38"/>
      <c r="C1014" s="38"/>
      <c r="D1014" s="38"/>
      <c r="E1014" s="38"/>
      <c r="F1014" s="38"/>
      <c r="G1014" s="38"/>
      <c r="H1014" s="38"/>
    </row>
    <row r="1015" spans="2:8">
      <c r="B1015" s="38"/>
      <c r="C1015" s="38"/>
      <c r="D1015" s="38"/>
      <c r="E1015" s="38"/>
      <c r="F1015" s="38"/>
      <c r="G1015" s="38"/>
      <c r="H1015" s="38"/>
    </row>
    <row r="1016" spans="2:8">
      <c r="B1016" s="38"/>
      <c r="C1016" s="38"/>
      <c r="D1016" s="38"/>
      <c r="E1016" s="38"/>
      <c r="F1016" s="38"/>
      <c r="G1016" s="38"/>
      <c r="H1016" s="38"/>
    </row>
    <row r="1017" spans="2:8">
      <c r="B1017" s="38"/>
      <c r="C1017" s="38"/>
      <c r="D1017" s="38"/>
      <c r="E1017" s="38"/>
      <c r="F1017" s="38"/>
      <c r="G1017" s="38"/>
      <c r="H1017" s="38"/>
    </row>
    <row r="1018" spans="2:8">
      <c r="B1018" s="38"/>
      <c r="C1018" s="38"/>
      <c r="D1018" s="38"/>
      <c r="E1018" s="38"/>
      <c r="F1018" s="38"/>
      <c r="G1018" s="38"/>
      <c r="H1018" s="38"/>
    </row>
    <row r="1019" spans="2:8">
      <c r="B1019" s="38"/>
      <c r="C1019" s="38"/>
      <c r="D1019" s="38"/>
      <c r="E1019" s="38"/>
      <c r="F1019" s="38"/>
      <c r="G1019" s="38"/>
      <c r="H1019" s="38"/>
    </row>
    <row r="1020" spans="2:8">
      <c r="B1020" s="38"/>
      <c r="C1020" s="38"/>
      <c r="D1020" s="38"/>
      <c r="E1020" s="38"/>
      <c r="F1020" s="38"/>
      <c r="G1020" s="38"/>
      <c r="H1020" s="38"/>
    </row>
    <row r="1021" spans="2:8">
      <c r="B1021" s="38"/>
      <c r="C1021" s="38"/>
      <c r="D1021" s="38"/>
      <c r="E1021" s="38"/>
      <c r="F1021" s="38"/>
      <c r="G1021" s="38"/>
      <c r="H1021" s="38"/>
    </row>
    <row r="1022" spans="2:8">
      <c r="B1022" s="38"/>
      <c r="C1022" s="38"/>
      <c r="D1022" s="38"/>
      <c r="E1022" s="38"/>
      <c r="F1022" s="38"/>
      <c r="G1022" s="38"/>
      <c r="H1022" s="38"/>
    </row>
    <row r="1023" spans="2:8">
      <c r="B1023" s="38"/>
      <c r="C1023" s="38"/>
      <c r="D1023" s="38"/>
      <c r="E1023" s="38"/>
      <c r="F1023" s="38"/>
      <c r="G1023" s="38"/>
      <c r="H1023" s="38"/>
    </row>
    <row r="1024" spans="2:8">
      <c r="B1024" s="38"/>
      <c r="C1024" s="38"/>
      <c r="D1024" s="38"/>
      <c r="E1024" s="38"/>
      <c r="F1024" s="38"/>
      <c r="G1024" s="38"/>
      <c r="H1024" s="38"/>
    </row>
    <row r="1025" spans="2:8">
      <c r="B1025" s="38"/>
      <c r="C1025" s="38"/>
      <c r="D1025" s="38"/>
      <c r="E1025" s="38"/>
      <c r="F1025" s="38"/>
      <c r="G1025" s="38"/>
      <c r="H1025" s="38"/>
    </row>
    <row r="1026" spans="2:8">
      <c r="B1026" s="38"/>
      <c r="C1026" s="38"/>
      <c r="D1026" s="38"/>
      <c r="E1026" s="38"/>
      <c r="F1026" s="38"/>
      <c r="G1026" s="38"/>
      <c r="H1026" s="38"/>
    </row>
    <row r="1027" spans="2:8">
      <c r="B1027" s="38"/>
      <c r="C1027" s="38"/>
      <c r="D1027" s="38"/>
      <c r="E1027" s="38"/>
      <c r="F1027" s="38"/>
      <c r="G1027" s="38"/>
      <c r="H1027" s="38"/>
    </row>
    <row r="1028" spans="2:8">
      <c r="B1028" s="38"/>
      <c r="C1028" s="38"/>
      <c r="D1028" s="38"/>
      <c r="E1028" s="38"/>
      <c r="F1028" s="38"/>
      <c r="G1028" s="38"/>
      <c r="H1028" s="38"/>
    </row>
    <row r="1029" spans="2:8">
      <c r="B1029" s="38"/>
      <c r="C1029" s="38"/>
      <c r="D1029" s="38"/>
      <c r="E1029" s="38"/>
      <c r="F1029" s="38"/>
      <c r="G1029" s="38"/>
      <c r="H1029" s="38"/>
    </row>
    <row r="1030" spans="2:8">
      <c r="B1030" s="38"/>
      <c r="C1030" s="38"/>
      <c r="D1030" s="38"/>
      <c r="E1030" s="38"/>
      <c r="F1030" s="38"/>
      <c r="G1030" s="38"/>
      <c r="H1030" s="38"/>
    </row>
    <row r="1031" spans="2:8">
      <c r="B1031" s="38"/>
      <c r="C1031" s="38"/>
      <c r="D1031" s="38"/>
      <c r="E1031" s="38"/>
      <c r="F1031" s="38"/>
      <c r="G1031" s="38"/>
      <c r="H1031" s="38"/>
    </row>
    <row r="1032" spans="2:8">
      <c r="B1032" s="38"/>
      <c r="C1032" s="38"/>
      <c r="D1032" s="38"/>
      <c r="E1032" s="38"/>
      <c r="F1032" s="38"/>
      <c r="G1032" s="38"/>
      <c r="H1032" s="38"/>
    </row>
    <row r="1033" spans="2:8">
      <c r="B1033" s="38"/>
      <c r="C1033" s="38"/>
      <c r="D1033" s="38"/>
      <c r="E1033" s="38"/>
      <c r="F1033" s="38"/>
      <c r="G1033" s="38"/>
      <c r="H1033" s="38"/>
    </row>
    <row r="1034" spans="2:8">
      <c r="B1034" s="38"/>
      <c r="C1034" s="38"/>
      <c r="D1034" s="38"/>
      <c r="E1034" s="38"/>
      <c r="F1034" s="38"/>
      <c r="G1034" s="38"/>
      <c r="H1034" s="38"/>
    </row>
    <row r="1035" spans="2:8">
      <c r="B1035" s="38"/>
      <c r="C1035" s="38"/>
      <c r="D1035" s="38"/>
      <c r="E1035" s="38"/>
      <c r="F1035" s="38"/>
      <c r="G1035" s="38"/>
      <c r="H1035" s="38"/>
    </row>
    <row r="1036" spans="2:8">
      <c r="B1036" s="38"/>
      <c r="C1036" s="38"/>
      <c r="D1036" s="38"/>
      <c r="E1036" s="38"/>
      <c r="F1036" s="38"/>
      <c r="G1036" s="38"/>
      <c r="H1036" s="38"/>
    </row>
    <row r="1037" spans="2:8">
      <c r="B1037" s="38"/>
      <c r="C1037" s="38"/>
      <c r="D1037" s="38"/>
      <c r="E1037" s="38"/>
      <c r="F1037" s="38"/>
      <c r="G1037" s="38"/>
      <c r="H1037" s="38"/>
    </row>
    <row r="1038" spans="2:8">
      <c r="B1038" s="38"/>
      <c r="C1038" s="38"/>
      <c r="D1038" s="38"/>
      <c r="E1038" s="38"/>
      <c r="F1038" s="38"/>
      <c r="G1038" s="38"/>
      <c r="H1038" s="38"/>
    </row>
    <row r="1039" spans="2:8">
      <c r="B1039" s="38"/>
      <c r="C1039" s="38"/>
      <c r="D1039" s="38"/>
      <c r="E1039" s="38"/>
      <c r="F1039" s="38"/>
      <c r="G1039" s="38"/>
      <c r="H1039" s="38"/>
    </row>
    <row r="1040" spans="2:8">
      <c r="B1040" s="38"/>
      <c r="C1040" s="38"/>
      <c r="D1040" s="38"/>
      <c r="E1040" s="38"/>
      <c r="F1040" s="38"/>
      <c r="G1040" s="38"/>
      <c r="H1040" s="38"/>
    </row>
    <row r="1041" spans="2:8">
      <c r="B1041" s="38"/>
      <c r="C1041" s="38"/>
      <c r="D1041" s="38"/>
      <c r="E1041" s="38"/>
      <c r="F1041" s="38"/>
      <c r="G1041" s="38"/>
      <c r="H1041" s="38"/>
    </row>
    <row r="1042" spans="2:8">
      <c r="B1042" s="38"/>
      <c r="C1042" s="38"/>
      <c r="D1042" s="38"/>
      <c r="E1042" s="38"/>
      <c r="F1042" s="38"/>
      <c r="G1042" s="38"/>
      <c r="H1042" s="38"/>
    </row>
    <row r="1043" spans="2:8">
      <c r="B1043" s="38"/>
      <c r="C1043" s="38"/>
      <c r="D1043" s="38"/>
      <c r="E1043" s="38"/>
      <c r="F1043" s="38"/>
      <c r="G1043" s="38"/>
      <c r="H1043" s="38"/>
    </row>
    <row r="1044" spans="2:8">
      <c r="B1044" s="38"/>
      <c r="C1044" s="38"/>
      <c r="D1044" s="38"/>
      <c r="E1044" s="38"/>
      <c r="F1044" s="38"/>
      <c r="G1044" s="38"/>
      <c r="H1044" s="38"/>
    </row>
    <row r="1045" spans="2:8">
      <c r="B1045" s="38"/>
      <c r="C1045" s="38"/>
      <c r="D1045" s="38"/>
      <c r="E1045" s="38"/>
      <c r="F1045" s="38"/>
      <c r="G1045" s="38"/>
      <c r="H1045" s="38"/>
    </row>
    <row r="1046" spans="2:8">
      <c r="B1046" s="38"/>
      <c r="C1046" s="38"/>
      <c r="D1046" s="38"/>
      <c r="E1046" s="38"/>
      <c r="F1046" s="38"/>
      <c r="G1046" s="38"/>
      <c r="H1046" s="38"/>
    </row>
    <row r="1047" spans="2:8">
      <c r="B1047" s="38"/>
      <c r="C1047" s="38"/>
      <c r="D1047" s="38"/>
      <c r="E1047" s="38"/>
      <c r="F1047" s="38"/>
      <c r="G1047" s="38"/>
      <c r="H1047" s="38"/>
    </row>
    <row r="1048" spans="2:8">
      <c r="B1048" s="38"/>
      <c r="C1048" s="38"/>
      <c r="D1048" s="38"/>
      <c r="E1048" s="38"/>
      <c r="F1048" s="38"/>
      <c r="G1048" s="38"/>
      <c r="H1048" s="38"/>
    </row>
    <row r="1049" spans="2:8">
      <c r="B1049" s="38"/>
      <c r="C1049" s="38"/>
      <c r="D1049" s="38"/>
      <c r="E1049" s="38"/>
      <c r="F1049" s="38"/>
      <c r="G1049" s="38"/>
      <c r="H1049" s="38"/>
    </row>
    <row r="1050" spans="2:8">
      <c r="B1050" s="38"/>
      <c r="C1050" s="38"/>
      <c r="D1050" s="38"/>
      <c r="E1050" s="38"/>
      <c r="F1050" s="38"/>
      <c r="G1050" s="38"/>
      <c r="H1050" s="38"/>
    </row>
    <row r="1051" spans="2:8">
      <c r="B1051" s="38"/>
      <c r="C1051" s="38"/>
      <c r="D1051" s="38"/>
      <c r="E1051" s="38"/>
      <c r="F1051" s="38"/>
      <c r="G1051" s="38"/>
      <c r="H1051" s="38"/>
    </row>
    <row r="1052" spans="2:8">
      <c r="B1052" s="38"/>
      <c r="C1052" s="38"/>
      <c r="D1052" s="38"/>
      <c r="E1052" s="38"/>
      <c r="F1052" s="38"/>
      <c r="G1052" s="38"/>
      <c r="H1052" s="38"/>
    </row>
    <row r="1053" spans="2:8">
      <c r="B1053" s="38"/>
      <c r="C1053" s="38"/>
      <c r="D1053" s="38"/>
      <c r="E1053" s="38"/>
      <c r="F1053" s="38"/>
      <c r="G1053" s="38"/>
      <c r="H1053" s="38"/>
    </row>
    <row r="1054" spans="2:8">
      <c r="B1054" s="38"/>
      <c r="C1054" s="38"/>
      <c r="D1054" s="38"/>
      <c r="E1054" s="38"/>
      <c r="F1054" s="38"/>
      <c r="G1054" s="38"/>
      <c r="H1054" s="38"/>
    </row>
    <row r="1055" spans="2:8">
      <c r="B1055" s="38"/>
      <c r="C1055" s="38"/>
      <c r="D1055" s="38"/>
      <c r="E1055" s="38"/>
      <c r="F1055" s="38"/>
      <c r="G1055" s="38"/>
      <c r="H1055" s="38"/>
    </row>
    <row r="1056" spans="2:8">
      <c r="B1056" s="38"/>
      <c r="C1056" s="38"/>
      <c r="D1056" s="38"/>
      <c r="E1056" s="38"/>
      <c r="F1056" s="38"/>
      <c r="G1056" s="38"/>
      <c r="H1056" s="38"/>
    </row>
    <row r="1057" spans="2:8">
      <c r="B1057" s="38"/>
      <c r="C1057" s="38"/>
      <c r="D1057" s="38"/>
      <c r="E1057" s="38"/>
      <c r="F1057" s="38"/>
      <c r="G1057" s="38"/>
      <c r="H1057" s="38"/>
    </row>
    <row r="1058" spans="2:8">
      <c r="B1058" s="38"/>
      <c r="C1058" s="38"/>
      <c r="D1058" s="38"/>
      <c r="E1058" s="38"/>
      <c r="F1058" s="38"/>
      <c r="G1058" s="38"/>
      <c r="H1058" s="38"/>
    </row>
    <row r="1059" spans="2:8">
      <c r="B1059" s="38"/>
      <c r="C1059" s="38"/>
      <c r="D1059" s="38"/>
      <c r="E1059" s="38"/>
      <c r="F1059" s="38"/>
      <c r="G1059" s="38"/>
      <c r="H1059" s="38"/>
    </row>
    <row r="1060" spans="2:8">
      <c r="B1060" s="38"/>
      <c r="C1060" s="38"/>
      <c r="D1060" s="38"/>
      <c r="E1060" s="38"/>
      <c r="F1060" s="38"/>
      <c r="G1060" s="38"/>
      <c r="H1060" s="38"/>
    </row>
    <row r="1061" spans="2:8">
      <c r="B1061" s="38"/>
      <c r="C1061" s="38"/>
      <c r="D1061" s="38"/>
      <c r="E1061" s="38"/>
      <c r="F1061" s="38"/>
      <c r="G1061" s="38"/>
      <c r="H1061" s="38"/>
    </row>
    <row r="1062" spans="2:8">
      <c r="B1062" s="38"/>
      <c r="C1062" s="38"/>
      <c r="D1062" s="38"/>
      <c r="E1062" s="38"/>
      <c r="F1062" s="38"/>
      <c r="G1062" s="38"/>
      <c r="H1062" s="38"/>
    </row>
    <row r="1063" spans="2:8">
      <c r="B1063" s="38"/>
      <c r="C1063" s="38"/>
      <c r="D1063" s="38"/>
      <c r="E1063" s="38"/>
      <c r="F1063" s="38"/>
      <c r="G1063" s="38"/>
      <c r="H1063" s="38"/>
    </row>
    <row r="1064" spans="2:8">
      <c r="B1064" s="38"/>
      <c r="C1064" s="38"/>
      <c r="D1064" s="38"/>
      <c r="E1064" s="38"/>
      <c r="F1064" s="38"/>
      <c r="G1064" s="38"/>
      <c r="H1064" s="38"/>
    </row>
    <row r="1065" spans="2:8">
      <c r="B1065" s="38"/>
      <c r="C1065" s="38"/>
      <c r="D1065" s="38"/>
      <c r="E1065" s="38"/>
      <c r="F1065" s="38"/>
      <c r="G1065" s="38"/>
      <c r="H1065" s="38"/>
    </row>
    <row r="1066" spans="2:8">
      <c r="B1066" s="38"/>
      <c r="C1066" s="38"/>
      <c r="D1066" s="38"/>
      <c r="E1066" s="38"/>
      <c r="F1066" s="38"/>
      <c r="G1066" s="38"/>
      <c r="H1066" s="38"/>
    </row>
    <row r="1067" spans="2:8">
      <c r="B1067" s="38"/>
      <c r="C1067" s="38"/>
      <c r="D1067" s="38"/>
      <c r="E1067" s="38"/>
      <c r="F1067" s="38"/>
      <c r="G1067" s="38"/>
      <c r="H1067" s="38"/>
    </row>
    <row r="1068" spans="2:8">
      <c r="B1068" s="38"/>
      <c r="C1068" s="38"/>
      <c r="D1068" s="38"/>
      <c r="E1068" s="38"/>
      <c r="F1068" s="38"/>
      <c r="G1068" s="38"/>
      <c r="H1068" s="38"/>
    </row>
    <row r="1069" spans="2:8">
      <c r="B1069" s="38"/>
      <c r="C1069" s="38"/>
      <c r="D1069" s="38"/>
      <c r="E1069" s="38"/>
      <c r="F1069" s="38"/>
      <c r="G1069" s="38"/>
      <c r="H1069" s="38"/>
    </row>
    <row r="1070" spans="2:8">
      <c r="B1070" s="38"/>
      <c r="C1070" s="38"/>
      <c r="D1070" s="38"/>
      <c r="E1070" s="38"/>
      <c r="F1070" s="38"/>
      <c r="G1070" s="38"/>
      <c r="H1070" s="38"/>
    </row>
    <row r="1071" spans="2:8">
      <c r="B1071" s="38"/>
      <c r="C1071" s="38"/>
      <c r="D1071" s="38"/>
      <c r="E1071" s="38"/>
      <c r="F1071" s="38"/>
      <c r="G1071" s="38"/>
      <c r="H1071" s="38"/>
    </row>
    <row r="1072" spans="2:8">
      <c r="B1072" s="38"/>
      <c r="C1072" s="38"/>
      <c r="D1072" s="38"/>
      <c r="E1072" s="38"/>
      <c r="F1072" s="38"/>
      <c r="G1072" s="38"/>
      <c r="H1072" s="38"/>
    </row>
    <row r="1073" spans="2:8">
      <c r="B1073" s="38"/>
      <c r="C1073" s="38"/>
      <c r="D1073" s="38"/>
      <c r="E1073" s="38"/>
      <c r="F1073" s="38"/>
      <c r="G1073" s="38"/>
      <c r="H1073" s="38"/>
    </row>
    <row r="1074" spans="2:8">
      <c r="B1074" s="38"/>
      <c r="C1074" s="38"/>
      <c r="D1074" s="38"/>
      <c r="E1074" s="38"/>
      <c r="F1074" s="38"/>
      <c r="G1074" s="38"/>
      <c r="H1074" s="38"/>
    </row>
    <row r="1075" spans="2:8">
      <c r="B1075" s="38"/>
      <c r="C1075" s="38"/>
      <c r="D1075" s="38"/>
      <c r="E1075" s="38"/>
      <c r="F1075" s="38"/>
      <c r="G1075" s="38"/>
      <c r="H1075" s="38"/>
    </row>
    <row r="1076" spans="2:8">
      <c r="B1076" s="38"/>
      <c r="C1076" s="38"/>
      <c r="D1076" s="38"/>
      <c r="E1076" s="38"/>
      <c r="F1076" s="38"/>
      <c r="G1076" s="38"/>
      <c r="H1076" s="38"/>
    </row>
    <row r="1077" spans="2:8">
      <c r="B1077" s="38"/>
      <c r="C1077" s="38"/>
      <c r="D1077" s="38"/>
      <c r="E1077" s="38"/>
      <c r="F1077" s="38"/>
      <c r="G1077" s="38"/>
      <c r="H1077" s="38"/>
    </row>
    <row r="1078" spans="2:8">
      <c r="B1078" s="38"/>
      <c r="C1078" s="38"/>
      <c r="D1078" s="38"/>
      <c r="E1078" s="38"/>
      <c r="F1078" s="38"/>
      <c r="G1078" s="38"/>
      <c r="H1078" s="38"/>
    </row>
    <row r="1079" spans="2:8">
      <c r="B1079" s="38"/>
      <c r="C1079" s="38"/>
      <c r="D1079" s="38"/>
      <c r="E1079" s="38"/>
      <c r="F1079" s="38"/>
      <c r="G1079" s="38"/>
      <c r="H1079" s="38"/>
    </row>
    <row r="1080" spans="2:8">
      <c r="B1080" s="38"/>
      <c r="C1080" s="38"/>
      <c r="D1080" s="38"/>
      <c r="E1080" s="38"/>
      <c r="F1080" s="38"/>
      <c r="G1080" s="38"/>
      <c r="H1080" s="38"/>
    </row>
    <row r="1081" spans="2:8">
      <c r="B1081" s="38"/>
      <c r="C1081" s="38"/>
      <c r="D1081" s="38"/>
      <c r="E1081" s="38"/>
      <c r="F1081" s="38"/>
      <c r="G1081" s="38"/>
      <c r="H1081" s="38"/>
    </row>
    <row r="1082" spans="2:8">
      <c r="B1082" s="38"/>
      <c r="C1082" s="38"/>
      <c r="D1082" s="38"/>
      <c r="E1082" s="38"/>
      <c r="F1082" s="38"/>
      <c r="G1082" s="38"/>
      <c r="H1082" s="38"/>
    </row>
    <row r="1083" spans="2:8">
      <c r="B1083" s="38"/>
      <c r="C1083" s="38"/>
      <c r="D1083" s="38"/>
      <c r="E1083" s="38"/>
      <c r="F1083" s="38"/>
      <c r="G1083" s="38"/>
      <c r="H1083" s="38"/>
    </row>
    <row r="1084" spans="2:8">
      <c r="B1084" s="38"/>
      <c r="C1084" s="38"/>
      <c r="D1084" s="38"/>
      <c r="E1084" s="38"/>
      <c r="F1084" s="38"/>
      <c r="G1084" s="38"/>
      <c r="H1084" s="38"/>
    </row>
    <row r="1085" spans="2:8">
      <c r="B1085" s="38"/>
      <c r="C1085" s="38"/>
      <c r="D1085" s="38"/>
      <c r="E1085" s="38"/>
      <c r="F1085" s="38"/>
      <c r="G1085" s="38"/>
      <c r="H1085" s="38"/>
    </row>
    <row r="1086" spans="2:8">
      <c r="B1086" s="38"/>
      <c r="C1086" s="38"/>
      <c r="D1086" s="38"/>
      <c r="E1086" s="38"/>
      <c r="F1086" s="38"/>
      <c r="G1086" s="38"/>
      <c r="H1086" s="38"/>
    </row>
    <row r="1087" spans="2:8">
      <c r="B1087" s="38"/>
      <c r="C1087" s="38"/>
      <c r="D1087" s="38"/>
      <c r="E1087" s="38"/>
      <c r="F1087" s="38"/>
      <c r="G1087" s="38"/>
      <c r="H1087" s="38"/>
    </row>
    <row r="1088" spans="2:8">
      <c r="B1088" s="38"/>
      <c r="C1088" s="38"/>
      <c r="D1088" s="38"/>
      <c r="E1088" s="38"/>
      <c r="F1088" s="38"/>
      <c r="G1088" s="38"/>
      <c r="H1088" s="38"/>
    </row>
    <row r="1089" spans="2:8">
      <c r="B1089" s="38"/>
      <c r="C1089" s="38"/>
      <c r="D1089" s="38"/>
      <c r="E1089" s="38"/>
      <c r="F1089" s="38"/>
      <c r="G1089" s="38"/>
      <c r="H1089" s="38"/>
    </row>
    <row r="1090" spans="2:8">
      <c r="B1090" s="38"/>
      <c r="C1090" s="38"/>
      <c r="D1090" s="38"/>
      <c r="E1090" s="38"/>
      <c r="F1090" s="38"/>
      <c r="G1090" s="38"/>
      <c r="H1090" s="38"/>
    </row>
    <row r="1091" spans="2:8">
      <c r="B1091" s="38"/>
      <c r="C1091" s="38"/>
      <c r="D1091" s="38"/>
      <c r="E1091" s="38"/>
      <c r="F1091" s="38"/>
      <c r="G1091" s="38"/>
      <c r="H1091" s="38"/>
    </row>
    <row r="1092" spans="2:8">
      <c r="B1092" s="38"/>
      <c r="C1092" s="38"/>
      <c r="D1092" s="38"/>
      <c r="E1092" s="38"/>
      <c r="F1092" s="38"/>
      <c r="G1092" s="38"/>
      <c r="H1092" s="38"/>
    </row>
    <row r="1093" spans="2:8">
      <c r="B1093" s="38"/>
      <c r="C1093" s="38"/>
      <c r="D1093" s="38"/>
      <c r="E1093" s="38"/>
      <c r="F1093" s="38"/>
      <c r="G1093" s="38"/>
      <c r="H1093" s="38"/>
    </row>
    <row r="1094" spans="2:8">
      <c r="B1094" s="38"/>
      <c r="C1094" s="38"/>
      <c r="D1094" s="38"/>
      <c r="E1094" s="38"/>
      <c r="F1094" s="38"/>
      <c r="G1094" s="38"/>
      <c r="H1094" s="38"/>
    </row>
    <row r="1095" spans="2:8">
      <c r="B1095" s="38"/>
      <c r="C1095" s="38"/>
      <c r="D1095" s="38"/>
      <c r="E1095" s="38"/>
      <c r="F1095" s="38"/>
      <c r="G1095" s="38"/>
      <c r="H1095" s="38"/>
    </row>
    <row r="1096" spans="2:8">
      <c r="B1096" s="38"/>
      <c r="C1096" s="38"/>
      <c r="D1096" s="38"/>
      <c r="E1096" s="38"/>
      <c r="F1096" s="38"/>
      <c r="G1096" s="38"/>
      <c r="H1096" s="38"/>
    </row>
    <row r="1097" spans="2:8">
      <c r="B1097" s="38"/>
      <c r="C1097" s="38"/>
      <c r="D1097" s="38"/>
      <c r="E1097" s="38"/>
      <c r="F1097" s="38"/>
      <c r="G1097" s="38"/>
      <c r="H1097" s="38"/>
    </row>
    <row r="1098" spans="2:8">
      <c r="B1098" s="38"/>
      <c r="C1098" s="38"/>
      <c r="D1098" s="38"/>
      <c r="E1098" s="38"/>
      <c r="F1098" s="38"/>
      <c r="G1098" s="38"/>
      <c r="H1098" s="38"/>
    </row>
    <row r="1099" spans="2:8">
      <c r="B1099" s="38"/>
      <c r="C1099" s="38"/>
      <c r="D1099" s="38"/>
      <c r="E1099" s="38"/>
      <c r="F1099" s="38"/>
      <c r="G1099" s="38"/>
      <c r="H1099" s="38"/>
    </row>
    <row r="1100" spans="2:8">
      <c r="B1100" s="38"/>
      <c r="C1100" s="38"/>
      <c r="D1100" s="38"/>
      <c r="E1100" s="38"/>
      <c r="F1100" s="38"/>
      <c r="G1100" s="38"/>
      <c r="H1100" s="38"/>
    </row>
    <row r="1101" spans="2:8">
      <c r="B1101" s="38"/>
      <c r="C1101" s="38"/>
      <c r="D1101" s="38"/>
      <c r="E1101" s="38"/>
      <c r="F1101" s="38"/>
      <c r="G1101" s="38"/>
      <c r="H1101" s="38"/>
    </row>
    <row r="1102" spans="2:8">
      <c r="B1102" s="38"/>
      <c r="C1102" s="38"/>
      <c r="D1102" s="38"/>
      <c r="E1102" s="38"/>
      <c r="F1102" s="38"/>
      <c r="G1102" s="38"/>
      <c r="H1102" s="38"/>
    </row>
    <row r="1103" spans="2:8">
      <c r="B1103" s="38"/>
      <c r="C1103" s="38"/>
      <c r="D1103" s="38"/>
      <c r="E1103" s="38"/>
      <c r="F1103" s="38"/>
      <c r="G1103" s="38"/>
      <c r="H1103" s="38"/>
    </row>
    <row r="1104" spans="2:8">
      <c r="B1104" s="38"/>
      <c r="C1104" s="38"/>
      <c r="D1104" s="38"/>
      <c r="E1104" s="38"/>
      <c r="F1104" s="38"/>
      <c r="G1104" s="38"/>
      <c r="H1104" s="38"/>
    </row>
    <row r="1105" spans="2:8">
      <c r="B1105" s="38"/>
      <c r="C1105" s="38"/>
      <c r="D1105" s="38"/>
      <c r="E1105" s="38"/>
      <c r="F1105" s="38"/>
      <c r="G1105" s="38"/>
      <c r="H1105" s="38"/>
    </row>
    <row r="1106" spans="2:8">
      <c r="B1106" s="38"/>
      <c r="C1106" s="38"/>
      <c r="D1106" s="38"/>
      <c r="E1106" s="38"/>
      <c r="F1106" s="38"/>
      <c r="G1106" s="38"/>
      <c r="H1106" s="38"/>
    </row>
    <row r="1107" spans="2:8">
      <c r="B1107" s="38"/>
      <c r="C1107" s="38"/>
      <c r="D1107" s="38"/>
      <c r="E1107" s="38"/>
      <c r="F1107" s="38"/>
      <c r="G1107" s="38"/>
      <c r="H1107" s="38"/>
    </row>
    <row r="1108" spans="2:8">
      <c r="B1108" s="38"/>
      <c r="C1108" s="38"/>
      <c r="D1108" s="38"/>
      <c r="E1108" s="38"/>
      <c r="F1108" s="38"/>
      <c r="G1108" s="38"/>
      <c r="H1108" s="38"/>
    </row>
    <row r="1109" spans="2:8">
      <c r="B1109" s="38"/>
      <c r="C1109" s="38"/>
      <c r="D1109" s="38"/>
      <c r="E1109" s="38"/>
      <c r="F1109" s="38"/>
      <c r="G1109" s="38"/>
      <c r="H1109" s="38"/>
    </row>
    <row r="1110" spans="2:8">
      <c r="B1110" s="38"/>
      <c r="C1110" s="38"/>
      <c r="D1110" s="38"/>
      <c r="E1110" s="38"/>
      <c r="F1110" s="38"/>
      <c r="G1110" s="38"/>
      <c r="H1110" s="38"/>
    </row>
    <row r="1111" spans="2:8">
      <c r="B1111" s="38"/>
      <c r="C1111" s="38"/>
      <c r="D1111" s="38"/>
      <c r="E1111" s="38"/>
      <c r="F1111" s="38"/>
      <c r="G1111" s="38"/>
      <c r="H1111" s="38"/>
    </row>
    <row r="1112" spans="2:8">
      <c r="B1112" s="38"/>
      <c r="C1112" s="38"/>
      <c r="D1112" s="38"/>
      <c r="E1112" s="38"/>
      <c r="F1112" s="38"/>
      <c r="G1112" s="38"/>
      <c r="H1112" s="38"/>
    </row>
    <row r="1113" spans="2:8">
      <c r="B1113" s="38"/>
      <c r="C1113" s="38"/>
      <c r="D1113" s="38"/>
      <c r="E1113" s="38"/>
      <c r="F1113" s="38"/>
      <c r="G1113" s="38"/>
      <c r="H1113" s="38"/>
    </row>
    <row r="1114" spans="2:8">
      <c r="B1114" s="38"/>
      <c r="C1114" s="38"/>
      <c r="D1114" s="38"/>
      <c r="E1114" s="38"/>
      <c r="F1114" s="38"/>
      <c r="G1114" s="38"/>
      <c r="H1114" s="38"/>
    </row>
    <row r="1115" spans="2:8">
      <c r="B1115" s="38"/>
      <c r="C1115" s="38"/>
      <c r="D1115" s="38"/>
      <c r="E1115" s="38"/>
      <c r="F1115" s="38"/>
      <c r="G1115" s="38"/>
      <c r="H1115" s="38"/>
    </row>
    <row r="1116" spans="2:8">
      <c r="B1116" s="38"/>
      <c r="C1116" s="38"/>
      <c r="D1116" s="38"/>
      <c r="E1116" s="38"/>
      <c r="F1116" s="38"/>
      <c r="G1116" s="38"/>
      <c r="H1116" s="38"/>
    </row>
    <row r="1117" spans="2:8">
      <c r="B1117" s="38"/>
      <c r="C1117" s="38"/>
      <c r="D1117" s="38"/>
      <c r="E1117" s="38"/>
      <c r="F1117" s="38"/>
      <c r="G1117" s="38"/>
      <c r="H1117" s="38"/>
    </row>
    <row r="1118" spans="2:8">
      <c r="B1118" s="38"/>
      <c r="C1118" s="38"/>
      <c r="D1118" s="38"/>
      <c r="E1118" s="38"/>
      <c r="F1118" s="38"/>
      <c r="G1118" s="38"/>
      <c r="H1118" s="38"/>
    </row>
    <row r="1119" spans="2:8">
      <c r="B1119" s="38"/>
      <c r="C1119" s="38"/>
      <c r="D1119" s="38"/>
      <c r="E1119" s="38"/>
      <c r="F1119" s="38"/>
      <c r="G1119" s="38"/>
      <c r="H1119" s="38"/>
    </row>
    <row r="1120" spans="2:8">
      <c r="B1120" s="38"/>
      <c r="C1120" s="38"/>
      <c r="D1120" s="38"/>
      <c r="E1120" s="38"/>
      <c r="F1120" s="38"/>
      <c r="G1120" s="38"/>
      <c r="H1120" s="38"/>
    </row>
    <row r="1121" spans="2:8">
      <c r="B1121" s="38"/>
      <c r="C1121" s="38"/>
      <c r="D1121" s="38"/>
      <c r="E1121" s="38"/>
      <c r="F1121" s="38"/>
      <c r="G1121" s="38"/>
      <c r="H1121" s="38"/>
    </row>
    <row r="1122" spans="2:8">
      <c r="B1122" s="38"/>
      <c r="C1122" s="38"/>
      <c r="D1122" s="38"/>
      <c r="E1122" s="38"/>
      <c r="F1122" s="38"/>
      <c r="G1122" s="38"/>
      <c r="H1122" s="38"/>
    </row>
    <row r="1123" spans="2:8">
      <c r="B1123" s="38"/>
      <c r="C1123" s="38"/>
      <c r="D1123" s="38"/>
      <c r="E1123" s="38"/>
      <c r="F1123" s="38"/>
      <c r="G1123" s="38"/>
      <c r="H1123" s="38"/>
    </row>
    <row r="1124" spans="2:8">
      <c r="B1124" s="38"/>
      <c r="C1124" s="38"/>
      <c r="D1124" s="38"/>
      <c r="E1124" s="38"/>
      <c r="F1124" s="38"/>
      <c r="G1124" s="38"/>
      <c r="H1124" s="38"/>
    </row>
    <row r="1125" spans="2:8">
      <c r="B1125" s="38"/>
      <c r="C1125" s="38"/>
      <c r="D1125" s="38"/>
      <c r="E1125" s="38"/>
      <c r="F1125" s="38"/>
      <c r="G1125" s="38"/>
      <c r="H1125" s="38"/>
    </row>
    <row r="1126" spans="2:8">
      <c r="B1126" s="38"/>
      <c r="C1126" s="38"/>
      <c r="D1126" s="38"/>
      <c r="E1126" s="38"/>
      <c r="F1126" s="38"/>
      <c r="G1126" s="38"/>
      <c r="H1126" s="38"/>
    </row>
    <row r="1127" spans="2:8">
      <c r="B1127" s="38"/>
      <c r="C1127" s="38"/>
      <c r="D1127" s="38"/>
      <c r="E1127" s="38"/>
      <c r="F1127" s="38"/>
      <c r="G1127" s="38"/>
      <c r="H1127" s="38"/>
    </row>
    <row r="1128" spans="2:8">
      <c r="B1128" s="38"/>
      <c r="C1128" s="38"/>
      <c r="D1128" s="38"/>
      <c r="E1128" s="38"/>
      <c r="F1128" s="38"/>
      <c r="G1128" s="38"/>
      <c r="H1128" s="38"/>
    </row>
    <row r="1129" spans="2:8">
      <c r="B1129" s="38"/>
      <c r="C1129" s="38"/>
      <c r="D1129" s="38"/>
      <c r="E1129" s="38"/>
      <c r="F1129" s="38"/>
      <c r="G1129" s="38"/>
      <c r="H1129" s="38"/>
    </row>
    <row r="1130" spans="2:8">
      <c r="B1130" s="38"/>
      <c r="C1130" s="38"/>
      <c r="D1130" s="38"/>
      <c r="E1130" s="38"/>
      <c r="F1130" s="38"/>
      <c r="G1130" s="38"/>
      <c r="H1130" s="38"/>
    </row>
    <row r="1131" spans="2:8">
      <c r="B1131" s="38"/>
      <c r="C1131" s="38"/>
      <c r="D1131" s="38"/>
      <c r="E1131" s="38"/>
      <c r="F1131" s="38"/>
      <c r="G1131" s="38"/>
      <c r="H1131" s="38"/>
    </row>
    <row r="1132" spans="2:8">
      <c r="B1132" s="38"/>
      <c r="C1132" s="38"/>
      <c r="D1132" s="38"/>
      <c r="E1132" s="38"/>
      <c r="F1132" s="38"/>
      <c r="G1132" s="38"/>
      <c r="H1132" s="38"/>
    </row>
    <row r="1133" spans="2:8">
      <c r="B1133" s="38"/>
      <c r="C1133" s="38"/>
      <c r="D1133" s="38"/>
      <c r="E1133" s="38"/>
      <c r="F1133" s="38"/>
      <c r="G1133" s="38"/>
      <c r="H1133" s="38"/>
    </row>
    <row r="1134" spans="2:8">
      <c r="B1134" s="38"/>
      <c r="C1134" s="38"/>
      <c r="D1134" s="38"/>
      <c r="E1134" s="38"/>
      <c r="F1134" s="38"/>
      <c r="G1134" s="38"/>
      <c r="H1134" s="38"/>
    </row>
    <row r="1135" spans="2:8">
      <c r="B1135" s="38"/>
      <c r="C1135" s="38"/>
      <c r="D1135" s="38"/>
      <c r="E1135" s="38"/>
      <c r="F1135" s="38"/>
      <c r="G1135" s="38"/>
      <c r="H1135" s="38"/>
    </row>
    <row r="1136" spans="2:8">
      <c r="B1136" s="38"/>
      <c r="C1136" s="38"/>
      <c r="D1136" s="38"/>
      <c r="E1136" s="38"/>
      <c r="F1136" s="38"/>
      <c r="G1136" s="38"/>
      <c r="H1136" s="38"/>
    </row>
  </sheetData>
  <printOptions horizontalCentered="1"/>
  <pageMargins left="0.2" right="0.2" top="0.5" bottom="0.75" header="0.3" footer="0.3"/>
  <pageSetup orientation="landscape" r:id="rId1"/>
  <headerFooter>
    <oddFooter>&amp;L&amp;8&amp;Z&amp;F, &amp;A, pcw, printed: &amp;D,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P105"/>
  <sheetViews>
    <sheetView windowProtection="1" zoomScaleNormal="100" zoomScaleSheetLayoutView="100" workbookViewId="0">
      <selection activeCell="B11" sqref="B11"/>
    </sheetView>
  </sheetViews>
  <sheetFormatPr defaultColWidth="9.140625" defaultRowHeight="14.25" customHeight="1"/>
  <cols>
    <col min="1" max="1" width="2.5703125" style="574" customWidth="1"/>
    <col min="2" max="2" width="4.5703125" style="574" customWidth="1"/>
    <col min="3" max="3" width="4.42578125" style="574" customWidth="1"/>
    <col min="4" max="4" width="4.7109375" style="574" customWidth="1"/>
    <col min="5" max="5" width="1.42578125" style="574" customWidth="1"/>
    <col min="6" max="6" width="1.7109375" style="574" customWidth="1"/>
    <col min="7" max="7" width="9.140625" style="574"/>
    <col min="8" max="8" width="7" style="574" customWidth="1"/>
    <col min="9" max="9" width="9.5703125" style="574" customWidth="1"/>
    <col min="10" max="10" width="11.7109375" style="574" customWidth="1"/>
    <col min="11" max="11" width="13.28515625" style="574" customWidth="1"/>
    <col min="12" max="12" width="4.42578125" style="574" customWidth="1"/>
    <col min="13" max="13" width="7.85546875" style="574" customWidth="1"/>
    <col min="14" max="14" width="30" style="574" customWidth="1"/>
    <col min="15" max="16384" width="9.140625" style="574"/>
  </cols>
  <sheetData>
    <row r="1" spans="1:15" ht="21.75" customHeight="1">
      <c r="A1" s="1368" t="s">
        <v>683</v>
      </c>
      <c r="B1" s="1368"/>
      <c r="C1" s="1368"/>
      <c r="D1" s="1368"/>
      <c r="E1" s="1368"/>
      <c r="F1" s="1369"/>
      <c r="G1" s="1380"/>
      <c r="H1" s="1381"/>
      <c r="I1" s="1382"/>
      <c r="J1" s="1365" t="s">
        <v>682</v>
      </c>
      <c r="K1" s="1366"/>
      <c r="L1" s="1367"/>
      <c r="M1" s="1390"/>
      <c r="N1" s="1391"/>
      <c r="O1" s="1392"/>
    </row>
    <row r="2" spans="1:15" ht="20.25" customHeight="1">
      <c r="A2" s="1370" t="s">
        <v>681</v>
      </c>
      <c r="B2" s="1370"/>
      <c r="C2" s="1370"/>
      <c r="D2" s="1370"/>
      <c r="E2" s="1370"/>
      <c r="F2" s="1371"/>
      <c r="G2" s="1383"/>
      <c r="H2" s="1384"/>
      <c r="I2" s="1385"/>
      <c r="J2" s="1365" t="s">
        <v>1012</v>
      </c>
      <c r="K2" s="1366"/>
      <c r="L2" s="1367"/>
      <c r="M2" s="1374"/>
      <c r="N2" s="1375"/>
      <c r="O2" s="1376"/>
    </row>
    <row r="3" spans="1:15" ht="15" customHeight="1">
      <c r="A3" s="1372" t="s">
        <v>680</v>
      </c>
      <c r="B3" s="1372"/>
      <c r="C3" s="1372"/>
      <c r="D3" s="1372"/>
      <c r="E3" s="1372"/>
      <c r="F3" s="1373"/>
      <c r="G3" s="1383"/>
      <c r="H3" s="1384"/>
      <c r="I3" s="1385"/>
      <c r="J3" s="1365" t="s">
        <v>678</v>
      </c>
      <c r="K3" s="1366"/>
      <c r="L3" s="1367"/>
      <c r="M3" s="1374"/>
      <c r="N3" s="1375"/>
      <c r="O3" s="1376"/>
    </row>
    <row r="4" spans="1:15" ht="15" customHeight="1">
      <c r="A4" s="1388" t="s">
        <v>679</v>
      </c>
      <c r="B4" s="1388"/>
      <c r="C4" s="1388"/>
      <c r="D4" s="1388"/>
      <c r="E4" s="1388"/>
      <c r="F4" s="1389"/>
      <c r="G4" s="1374"/>
      <c r="H4" s="1375"/>
      <c r="I4" s="1376"/>
      <c r="J4" s="1365" t="s">
        <v>677</v>
      </c>
      <c r="K4" s="1366"/>
      <c r="L4" s="1367"/>
      <c r="M4" s="1374"/>
      <c r="N4" s="1375"/>
      <c r="O4" s="1376"/>
    </row>
    <row r="5" spans="1:15" ht="12.75">
      <c r="A5" s="1387"/>
      <c r="B5" s="1387"/>
      <c r="C5" s="1387"/>
      <c r="D5" s="1387"/>
      <c r="E5" s="1387"/>
      <c r="F5" s="1387"/>
      <c r="G5" s="1387"/>
      <c r="H5" s="1387"/>
      <c r="I5" s="1387"/>
      <c r="J5" s="1387"/>
      <c r="K5" s="1387"/>
      <c r="L5" s="1387"/>
      <c r="M5" s="1387"/>
      <c r="N5" s="1387"/>
      <c r="O5" s="1387"/>
    </row>
    <row r="6" spans="1:15" ht="12.75">
      <c r="A6" s="1387"/>
      <c r="B6" s="1387"/>
      <c r="C6" s="1387"/>
      <c r="D6" s="1387"/>
      <c r="E6" s="1387"/>
      <c r="F6" s="1387"/>
      <c r="G6" s="1387"/>
      <c r="H6" s="1387"/>
      <c r="I6" s="1387"/>
      <c r="J6" s="1387"/>
      <c r="K6" s="1387"/>
      <c r="L6" s="1387"/>
      <c r="M6" s="1387"/>
      <c r="N6" s="1387"/>
      <c r="O6" s="1387"/>
    </row>
    <row r="7" spans="1:15" ht="12.75">
      <c r="A7" s="1387"/>
      <c r="B7" s="1387"/>
      <c r="C7" s="1387"/>
      <c r="D7" s="1387"/>
      <c r="E7" s="1387"/>
      <c r="F7" s="1387"/>
      <c r="G7" s="1387"/>
      <c r="H7" s="1387"/>
      <c r="I7" s="1387"/>
      <c r="J7" s="1387"/>
      <c r="K7" s="1387"/>
      <c r="L7" s="1387"/>
      <c r="M7" s="1387"/>
      <c r="N7" s="1387"/>
      <c r="O7" s="1387"/>
    </row>
    <row r="8" spans="1:15" ht="12.75">
      <c r="A8" s="1387"/>
      <c r="B8" s="1387"/>
      <c r="C8" s="1387"/>
      <c r="D8" s="1387"/>
      <c r="E8" s="1387"/>
      <c r="F8" s="1387"/>
      <c r="G8" s="1387"/>
      <c r="H8" s="1387"/>
      <c r="I8" s="1387"/>
      <c r="J8" s="1387"/>
      <c r="K8" s="1387"/>
      <c r="L8" s="1387"/>
      <c r="M8" s="1387"/>
      <c r="N8" s="1387"/>
      <c r="O8" s="1387"/>
    </row>
    <row r="9" spans="1:15" ht="12.75">
      <c r="A9" s="1386" t="s">
        <v>676</v>
      </c>
      <c r="B9" s="1386"/>
      <c r="C9" s="1386"/>
      <c r="D9" s="1386"/>
      <c r="E9" s="1386"/>
      <c r="F9" s="1386"/>
      <c r="G9" s="1386"/>
      <c r="H9" s="1386"/>
      <c r="I9" s="1386"/>
      <c r="J9" s="1386"/>
      <c r="K9" s="1386"/>
      <c r="L9" s="1386"/>
      <c r="M9" s="1386"/>
      <c r="N9" s="1386"/>
      <c r="O9" s="1386"/>
    </row>
    <row r="10" spans="1:15" ht="12.75">
      <c r="A10" s="1387"/>
      <c r="B10" s="1387"/>
      <c r="C10" s="1387"/>
      <c r="D10" s="1387"/>
      <c r="E10" s="1387"/>
      <c r="F10" s="1387"/>
      <c r="G10" s="1387"/>
      <c r="H10" s="1387"/>
      <c r="I10" s="1387"/>
      <c r="J10" s="1387"/>
      <c r="K10" s="1387"/>
      <c r="L10" s="1387"/>
      <c r="M10" s="1387"/>
      <c r="N10" s="1387"/>
      <c r="O10" s="1387"/>
    </row>
    <row r="11" spans="1:15" ht="13.15" customHeight="1">
      <c r="B11" s="578" t="s">
        <v>982</v>
      </c>
      <c r="D11" s="1377" t="s">
        <v>1013</v>
      </c>
      <c r="E11" s="1377"/>
      <c r="F11" s="1377"/>
      <c r="G11" s="1377"/>
      <c r="H11" s="1377"/>
      <c r="I11" s="1377"/>
      <c r="J11" s="1377"/>
      <c r="K11" s="1377"/>
      <c r="L11" s="1377"/>
      <c r="M11" s="1377"/>
      <c r="N11" s="1377"/>
    </row>
    <row r="12" spans="1:15" ht="12.75">
      <c r="C12" s="985"/>
      <c r="D12" s="1377"/>
      <c r="E12" s="1377"/>
      <c r="F12" s="1377"/>
      <c r="G12" s="1377"/>
      <c r="H12" s="1377"/>
      <c r="I12" s="1377"/>
      <c r="J12" s="1377"/>
      <c r="K12" s="1377"/>
      <c r="L12" s="1377"/>
      <c r="M12" s="1377"/>
      <c r="N12" s="1377"/>
    </row>
    <row r="13" spans="1:15" ht="14.25" customHeight="1">
      <c r="B13" s="578" t="s">
        <v>982</v>
      </c>
      <c r="D13" s="574" t="s">
        <v>675</v>
      </c>
    </row>
    <row r="14" spans="1:15" ht="14.25" customHeight="1">
      <c r="B14" s="578" t="s">
        <v>982</v>
      </c>
      <c r="D14" s="574" t="s">
        <v>1014</v>
      </c>
    </row>
    <row r="15" spans="1:15" ht="12.75">
      <c r="B15" s="1056" t="s">
        <v>983</v>
      </c>
      <c r="D15" s="1378" t="s">
        <v>1032</v>
      </c>
      <c r="E15" s="1378"/>
      <c r="F15" s="1378"/>
      <c r="G15" s="1378"/>
      <c r="H15" s="1378"/>
      <c r="I15" s="1378"/>
      <c r="J15" s="1378"/>
      <c r="K15" s="1378"/>
      <c r="L15" s="1378"/>
      <c r="M15" s="1378"/>
      <c r="N15" s="1378"/>
    </row>
    <row r="16" spans="1:15" ht="12.75">
      <c r="D16" s="1378"/>
      <c r="E16" s="1378"/>
      <c r="F16" s="1378"/>
      <c r="G16" s="1378"/>
      <c r="H16" s="1378"/>
      <c r="I16" s="1378"/>
      <c r="J16" s="1378"/>
      <c r="K16" s="1378"/>
      <c r="L16" s="1378"/>
      <c r="M16" s="1378"/>
      <c r="N16" s="1378"/>
    </row>
    <row r="17" spans="2:15" ht="13.15" customHeight="1">
      <c r="B17" s="578" t="s">
        <v>982</v>
      </c>
      <c r="C17" s="985"/>
      <c r="D17" s="1363" t="s">
        <v>1063</v>
      </c>
      <c r="E17" s="1379"/>
      <c r="F17" s="1379"/>
      <c r="G17" s="1379"/>
      <c r="H17" s="1379"/>
      <c r="I17" s="1379"/>
      <c r="J17" s="1379"/>
      <c r="K17" s="1379"/>
      <c r="L17" s="1379"/>
      <c r="M17" s="1379"/>
      <c r="N17" s="1379"/>
    </row>
    <row r="18" spans="2:15" ht="12.75">
      <c r="C18" s="985"/>
      <c r="D18" s="1379"/>
      <c r="E18" s="1379"/>
      <c r="F18" s="1379"/>
      <c r="G18" s="1379"/>
      <c r="H18" s="1379"/>
      <c r="I18" s="1379"/>
      <c r="J18" s="1379"/>
      <c r="K18" s="1379"/>
      <c r="L18" s="1379"/>
      <c r="M18" s="1379"/>
      <c r="N18" s="1379"/>
    </row>
    <row r="19" spans="2:15" ht="12.75">
      <c r="C19" s="985"/>
      <c r="D19" s="1379"/>
      <c r="E19" s="1379"/>
      <c r="F19" s="1379"/>
      <c r="G19" s="1379"/>
      <c r="H19" s="1379"/>
      <c r="I19" s="1379"/>
      <c r="J19" s="1379"/>
      <c r="K19" s="1379"/>
      <c r="L19" s="1379"/>
      <c r="M19" s="1379"/>
      <c r="N19" s="1379"/>
    </row>
    <row r="20" spans="2:15" ht="12.75">
      <c r="C20" s="985"/>
      <c r="D20" s="1394"/>
      <c r="E20" s="1394"/>
      <c r="F20" s="1394"/>
      <c r="G20" s="1394"/>
      <c r="H20" s="1394"/>
      <c r="I20" s="1394"/>
      <c r="J20" s="1394"/>
      <c r="K20" s="1394"/>
      <c r="L20" s="1394"/>
      <c r="M20" s="1394"/>
      <c r="N20" s="1394"/>
    </row>
    <row r="21" spans="2:15" ht="12.75">
      <c r="C21" s="985"/>
      <c r="D21" s="1394"/>
      <c r="E21" s="1394"/>
      <c r="F21" s="1394"/>
      <c r="G21" s="1394"/>
      <c r="H21" s="1394"/>
      <c r="I21" s="1394"/>
      <c r="J21" s="1394"/>
      <c r="K21" s="1394"/>
      <c r="L21" s="1394"/>
      <c r="M21" s="1394"/>
      <c r="N21" s="1394"/>
    </row>
    <row r="22" spans="2:15" ht="14.25" customHeight="1">
      <c r="B22" s="1056" t="s">
        <v>983</v>
      </c>
      <c r="D22" s="574" t="s">
        <v>1017</v>
      </c>
      <c r="J22" s="574" t="s">
        <v>1018</v>
      </c>
      <c r="L22" s="1361" t="s">
        <v>910</v>
      </c>
      <c r="M22" s="1362"/>
    </row>
    <row r="23" spans="2:15" ht="14.25" customHeight="1">
      <c r="F23" s="1377" t="s">
        <v>1049</v>
      </c>
      <c r="G23" s="1377"/>
      <c r="H23" s="1377"/>
      <c r="I23" s="1377"/>
      <c r="J23" s="1377"/>
      <c r="K23" s="1377"/>
      <c r="L23" s="1377"/>
      <c r="M23" s="1377"/>
      <c r="N23" s="1377"/>
    </row>
    <row r="24" spans="2:15" ht="14.25" customHeight="1">
      <c r="F24" s="1377"/>
      <c r="G24" s="1377"/>
      <c r="H24" s="1377"/>
      <c r="I24" s="1377"/>
      <c r="J24" s="1377"/>
      <c r="K24" s="1377"/>
      <c r="L24" s="1377"/>
      <c r="M24" s="1377"/>
      <c r="N24" s="1377"/>
    </row>
    <row r="25" spans="2:15" ht="14.25" customHeight="1">
      <c r="F25" s="1377"/>
      <c r="G25" s="1377"/>
      <c r="H25" s="1377"/>
      <c r="I25" s="1377"/>
      <c r="J25" s="1377"/>
      <c r="K25" s="1377"/>
      <c r="L25" s="1377"/>
      <c r="M25" s="1377"/>
      <c r="N25" s="1377"/>
    </row>
    <row r="26" spans="2:15" ht="14.25" customHeight="1">
      <c r="B26" s="578" t="s">
        <v>982</v>
      </c>
      <c r="D26" s="574" t="s">
        <v>1050</v>
      </c>
    </row>
    <row r="27" spans="2:15" ht="14.25" customHeight="1">
      <c r="B27" s="1056" t="s">
        <v>983</v>
      </c>
      <c r="D27" s="1363" t="s">
        <v>1073</v>
      </c>
      <c r="E27" s="1364"/>
      <c r="F27" s="1364"/>
      <c r="G27" s="1364"/>
      <c r="H27" s="1364"/>
      <c r="I27" s="1364"/>
      <c r="J27" s="1364"/>
      <c r="K27" s="1364"/>
      <c r="L27" s="1364"/>
      <c r="M27" s="1364"/>
      <c r="N27" s="1364"/>
    </row>
    <row r="28" spans="2:15" ht="14.25" customHeight="1">
      <c r="B28" s="578" t="s">
        <v>982</v>
      </c>
      <c r="D28" s="1363" t="s">
        <v>1009</v>
      </c>
      <c r="E28" s="1364"/>
      <c r="F28" s="1364"/>
      <c r="G28" s="1364"/>
      <c r="H28" s="1364"/>
      <c r="I28" s="1364"/>
      <c r="J28" s="1364"/>
      <c r="K28" s="1364"/>
      <c r="L28" s="1364"/>
      <c r="M28" s="1364"/>
      <c r="N28" s="1364"/>
    </row>
    <row r="29" spans="2:15" ht="5.45" customHeight="1">
      <c r="D29" s="986"/>
      <c r="E29" s="987"/>
      <c r="F29" s="987"/>
      <c r="G29" s="987"/>
      <c r="H29" s="987"/>
      <c r="I29" s="987"/>
      <c r="J29" s="987"/>
      <c r="K29" s="987"/>
      <c r="L29" s="987"/>
      <c r="M29" s="987"/>
      <c r="N29" s="987"/>
    </row>
    <row r="30" spans="2:15" ht="9.75" customHeight="1">
      <c r="D30" s="986"/>
      <c r="E30" s="987"/>
      <c r="F30" s="987"/>
      <c r="G30" s="987"/>
      <c r="H30" s="987"/>
      <c r="I30" s="987"/>
      <c r="J30" s="987"/>
      <c r="K30" s="987"/>
      <c r="L30" s="987"/>
      <c r="M30" s="987"/>
      <c r="N30" s="987"/>
    </row>
    <row r="31" spans="2:15" ht="15" customHeight="1">
      <c r="B31" s="984" t="s">
        <v>674</v>
      </c>
      <c r="C31" s="985"/>
      <c r="D31" s="985"/>
      <c r="E31" s="985"/>
      <c r="F31" s="985"/>
      <c r="G31" s="1397" t="s">
        <v>1051</v>
      </c>
      <c r="H31" s="1398"/>
      <c r="I31" s="1399">
        <f>Application!K12</f>
        <v>0</v>
      </c>
      <c r="J31" s="1400"/>
      <c r="K31" s="1401"/>
      <c r="L31" s="1402" t="s">
        <v>1047</v>
      </c>
      <c r="M31" s="1403"/>
      <c r="N31" s="1404"/>
      <c r="O31" s="1064" t="str">
        <f>TEXT(Application!K21,"0,00")</f>
        <v>000</v>
      </c>
    </row>
    <row r="32" spans="2:15" ht="8.4499999999999993" customHeight="1">
      <c r="B32" s="984"/>
      <c r="C32" s="985"/>
      <c r="D32" s="985"/>
      <c r="E32" s="985"/>
      <c r="F32" s="985"/>
      <c r="H32" s="1057"/>
      <c r="I32" s="1058"/>
      <c r="J32" s="988"/>
      <c r="K32" s="988"/>
      <c r="L32" s="1065"/>
      <c r="M32" s="989"/>
      <c r="N32" s="989"/>
    </row>
    <row r="33" spans="2:15" ht="14.25" customHeight="1">
      <c r="F33" s="1387" t="s">
        <v>1055</v>
      </c>
      <c r="G33" s="1387"/>
      <c r="H33" s="1387"/>
      <c r="I33" s="1060" t="e">
        <f>(L33*3.412)+(O33*100)</f>
        <v>#REF!</v>
      </c>
      <c r="K33" s="1061" t="s">
        <v>1052</v>
      </c>
      <c r="L33" s="1063" t="e">
        <f>Application!#REF!/Application!$K$21</f>
        <v>#REF!</v>
      </c>
      <c r="N33" s="1062" t="s">
        <v>1054</v>
      </c>
      <c r="O33" s="1079">
        <v>1</v>
      </c>
    </row>
    <row r="34" spans="2:15" ht="9" customHeight="1">
      <c r="I34" s="899"/>
    </row>
    <row r="35" spans="2:15" ht="14.25" customHeight="1">
      <c r="F35" s="1387" t="s">
        <v>1056</v>
      </c>
      <c r="G35" s="1387"/>
      <c r="H35" s="1387"/>
      <c r="I35" s="1063" t="e">
        <f>INDEX(HiddenTables!$H$25:$H$47,MATCH(I31,HiddenTables!$G$25:$G$47,0))</f>
        <v>#N/A</v>
      </c>
      <c r="K35" s="1059" t="s">
        <v>1052</v>
      </c>
      <c r="L35" s="1063" t="e">
        <f>INDEX(HiddenTables!$I$25:$I$47,MATCH(I31,HiddenTables!$G$25:$G$47,0))</f>
        <v>#N/A</v>
      </c>
      <c r="N35" s="1062" t="s">
        <v>1054</v>
      </c>
      <c r="O35" s="1079" t="e">
        <f>INDEX(HiddenTables!$J$25:$J$47,MATCH(I31,HiddenTables!$G$25:$G$47,0))</f>
        <v>#N/A</v>
      </c>
    </row>
    <row r="36" spans="2:15" ht="18" customHeight="1">
      <c r="F36" s="577" t="s">
        <v>673</v>
      </c>
      <c r="J36" s="575"/>
      <c r="K36" s="575"/>
      <c r="L36" s="575"/>
      <c r="M36" s="575"/>
      <c r="N36" s="575"/>
    </row>
    <row r="37" spans="2:15" ht="6.75" customHeight="1">
      <c r="F37" s="577"/>
    </row>
    <row r="38" spans="2:15" ht="14.25" customHeight="1">
      <c r="B38" s="578" t="s">
        <v>982</v>
      </c>
      <c r="D38" s="574" t="s">
        <v>1019</v>
      </c>
    </row>
    <row r="40" spans="2:15" ht="9.6" customHeight="1"/>
    <row r="41" spans="2:15" ht="9.6" customHeight="1"/>
    <row r="42" spans="2:15" ht="14.25" customHeight="1">
      <c r="D42" s="579" t="s">
        <v>1010</v>
      </c>
    </row>
    <row r="43" spans="2:15" ht="14.25" customHeight="1">
      <c r="B43" s="1056" t="s">
        <v>983</v>
      </c>
      <c r="F43" s="574" t="s">
        <v>672</v>
      </c>
    </row>
    <row r="44" spans="2:15" ht="14.25" customHeight="1">
      <c r="B44" s="1056" t="s">
        <v>983</v>
      </c>
      <c r="F44" s="574" t="s">
        <v>671</v>
      </c>
    </row>
    <row r="45" spans="2:15" ht="14.25" customHeight="1">
      <c r="B45" s="1056" t="s">
        <v>983</v>
      </c>
      <c r="F45" s="574" t="s">
        <v>670</v>
      </c>
    </row>
    <row r="46" spans="2:15" ht="14.25" customHeight="1">
      <c r="B46" s="1056" t="s">
        <v>983</v>
      </c>
      <c r="F46" s="574" t="s">
        <v>669</v>
      </c>
    </row>
    <row r="47" spans="2:15" ht="14.25" customHeight="1">
      <c r="B47" s="1056" t="s">
        <v>983</v>
      </c>
      <c r="F47" s="574" t="s">
        <v>668</v>
      </c>
    </row>
    <row r="48" spans="2:15" ht="14.25" customHeight="1">
      <c r="B48" s="1056" t="s">
        <v>983</v>
      </c>
      <c r="F48" s="574" t="s">
        <v>667</v>
      </c>
    </row>
    <row r="49" spans="2:16" ht="14.25" customHeight="1">
      <c r="B49" s="1056" t="s">
        <v>983</v>
      </c>
      <c r="F49" s="574" t="s">
        <v>666</v>
      </c>
    </row>
    <row r="50" spans="2:16" ht="14.25" customHeight="1">
      <c r="B50" s="1056" t="s">
        <v>982</v>
      </c>
      <c r="F50" s="574" t="s">
        <v>665</v>
      </c>
    </row>
    <row r="51" spans="2:16" ht="14.25" customHeight="1">
      <c r="B51" s="1056" t="s">
        <v>983</v>
      </c>
      <c r="F51" s="574" t="s">
        <v>651</v>
      </c>
      <c r="G51" s="1081"/>
      <c r="H51" s="1081"/>
      <c r="I51" s="1081"/>
      <c r="J51" s="1081"/>
      <c r="K51" s="1081"/>
      <c r="L51" s="1081"/>
      <c r="M51" s="1081"/>
      <c r="N51" s="1081"/>
    </row>
    <row r="53" spans="2:16" ht="14.25" customHeight="1">
      <c r="B53" s="1056" t="s">
        <v>982</v>
      </c>
      <c r="D53" s="1393" t="s">
        <v>1033</v>
      </c>
      <c r="E53" s="1393"/>
      <c r="F53" s="1393"/>
      <c r="G53" s="1393"/>
      <c r="H53" s="1393"/>
      <c r="I53" s="1066"/>
      <c r="J53" s="1066"/>
      <c r="K53" s="1066"/>
      <c r="L53" s="1066"/>
      <c r="M53" s="1066"/>
      <c r="N53" s="1066"/>
    </row>
    <row r="54" spans="2:16" ht="16.5" customHeight="1">
      <c r="D54" s="1393" t="s">
        <v>1062</v>
      </c>
      <c r="E54" s="1393"/>
      <c r="F54" s="1393"/>
      <c r="G54" s="1393"/>
      <c r="H54" s="1393"/>
      <c r="I54" s="1393"/>
      <c r="J54" s="1393"/>
      <c r="K54" s="1393"/>
      <c r="L54" s="1393"/>
      <c r="M54" s="1393"/>
      <c r="N54" s="1393"/>
    </row>
    <row r="55" spans="2:16" ht="20.25" customHeight="1">
      <c r="D55" s="1393"/>
      <c r="E55" s="1393"/>
      <c r="F55" s="1393"/>
      <c r="G55" s="1393"/>
      <c r="H55" s="1393"/>
      <c r="I55" s="1393"/>
      <c r="J55" s="1393"/>
      <c r="K55" s="1393"/>
      <c r="L55" s="1393"/>
      <c r="M55" s="1393"/>
      <c r="N55" s="1393"/>
      <c r="P55" s="574" t="s">
        <v>1060</v>
      </c>
    </row>
    <row r="56" spans="2:16" ht="14.25" customHeight="1">
      <c r="B56" s="1056" t="s">
        <v>983</v>
      </c>
      <c r="D56" s="574" t="s">
        <v>1015</v>
      </c>
      <c r="P56" s="574" t="s">
        <v>1061</v>
      </c>
    </row>
    <row r="57" spans="2:16" ht="16.5" customHeight="1">
      <c r="D57" s="1387" t="s">
        <v>1059</v>
      </c>
      <c r="E57" s="1387"/>
      <c r="F57" s="1387"/>
      <c r="G57" s="1387"/>
      <c r="H57" s="1387"/>
      <c r="I57" s="1387"/>
      <c r="J57" s="1387"/>
      <c r="K57" s="1080"/>
      <c r="L57" s="574" t="s">
        <v>664</v>
      </c>
      <c r="M57" s="1081"/>
      <c r="N57" s="1081"/>
    </row>
    <row r="58" spans="2:16" ht="14.25" customHeight="1">
      <c r="B58" s="1056" t="s">
        <v>982</v>
      </c>
      <c r="D58" s="574" t="s">
        <v>663</v>
      </c>
    </row>
    <row r="59" spans="2:16" ht="14.25" customHeight="1">
      <c r="D59" s="1396" t="s">
        <v>1058</v>
      </c>
      <c r="E59" s="1396"/>
      <c r="F59" s="1396"/>
      <c r="G59" s="1396"/>
      <c r="H59" s="1396"/>
      <c r="I59" s="1396"/>
      <c r="J59" s="1396"/>
      <c r="K59" s="1081"/>
      <c r="L59" s="574" t="s">
        <v>662</v>
      </c>
    </row>
    <row r="60" spans="2:16" ht="14.25" customHeight="1">
      <c r="B60" s="1056" t="s">
        <v>982</v>
      </c>
      <c r="D60" s="574" t="s">
        <v>661</v>
      </c>
    </row>
    <row r="61" spans="2:16" ht="14.25" customHeight="1">
      <c r="D61" s="577" t="s">
        <v>1057</v>
      </c>
      <c r="E61" s="1067"/>
      <c r="F61" s="1067"/>
      <c r="G61" s="1067"/>
      <c r="H61" s="1067"/>
      <c r="I61" s="1067"/>
      <c r="J61" s="1067"/>
      <c r="K61" s="1081"/>
    </row>
    <row r="62" spans="2:16" ht="14.25" customHeight="1">
      <c r="B62" s="1056" t="s">
        <v>983</v>
      </c>
      <c r="D62" s="574" t="s">
        <v>660</v>
      </c>
    </row>
    <row r="63" spans="2:16" ht="14.25" customHeight="1">
      <c r="B63" s="1056" t="s">
        <v>983</v>
      </c>
      <c r="D63" s="574" t="s">
        <v>1020</v>
      </c>
    </row>
    <row r="64" spans="2:16" ht="14.25" customHeight="1">
      <c r="B64" s="1056" t="s">
        <v>983</v>
      </c>
      <c r="D64" s="1377" t="s">
        <v>1021</v>
      </c>
      <c r="E64" s="1377"/>
      <c r="F64" s="1377"/>
      <c r="G64" s="1377"/>
      <c r="H64" s="1377"/>
      <c r="I64" s="1377"/>
      <c r="J64" s="1377"/>
      <c r="K64" s="1377"/>
      <c r="L64" s="1377"/>
      <c r="M64" s="1377"/>
      <c r="N64" s="1377"/>
      <c r="O64" s="576"/>
      <c r="P64" s="576"/>
    </row>
    <row r="65" spans="2:16" ht="14.25" customHeight="1">
      <c r="D65" s="1377"/>
      <c r="E65" s="1377"/>
      <c r="F65" s="1377"/>
      <c r="G65" s="1377"/>
      <c r="H65" s="1377"/>
      <c r="I65" s="1377"/>
      <c r="J65" s="1377"/>
      <c r="K65" s="1377"/>
      <c r="L65" s="1377"/>
      <c r="M65" s="1377"/>
      <c r="N65" s="1377"/>
      <c r="O65" s="576"/>
      <c r="P65" s="576"/>
    </row>
    <row r="66" spans="2:16" ht="14.25" customHeight="1">
      <c r="D66" s="1377"/>
      <c r="E66" s="1377"/>
      <c r="F66" s="1377"/>
      <c r="G66" s="1377"/>
      <c r="H66" s="1377"/>
      <c r="I66" s="1377"/>
      <c r="J66" s="1377"/>
      <c r="K66" s="1377"/>
      <c r="L66" s="1377"/>
      <c r="M66" s="1377"/>
      <c r="N66" s="1377"/>
      <c r="O66" s="576"/>
      <c r="P66" s="576"/>
    </row>
    <row r="67" spans="2:16" ht="19.5" customHeight="1">
      <c r="B67" s="1056" t="s">
        <v>983</v>
      </c>
      <c r="D67" s="574" t="s">
        <v>659</v>
      </c>
    </row>
    <row r="68" spans="2:16" ht="14.25" customHeight="1">
      <c r="B68" s="1056" t="s">
        <v>983</v>
      </c>
      <c r="D68" s="574" t="s">
        <v>658</v>
      </c>
    </row>
    <row r="69" spans="2:16" ht="14.25" customHeight="1">
      <c r="B69" s="1056" t="s">
        <v>983</v>
      </c>
      <c r="D69" s="574" t="s">
        <v>657</v>
      </c>
      <c r="K69" s="1081"/>
    </row>
    <row r="70" spans="2:16" ht="14.25" customHeight="1">
      <c r="D70" s="574" t="s">
        <v>656</v>
      </c>
    </row>
    <row r="71" spans="2:16" ht="14.25" customHeight="1">
      <c r="D71" s="578" t="s">
        <v>982</v>
      </c>
      <c r="F71" s="574" t="s">
        <v>655</v>
      </c>
    </row>
    <row r="72" spans="2:16" ht="14.25" customHeight="1">
      <c r="D72" s="1056" t="s">
        <v>983</v>
      </c>
      <c r="F72" s="574" t="s">
        <v>654</v>
      </c>
    </row>
    <row r="73" spans="2:16" ht="14.25" customHeight="1">
      <c r="D73" s="1056" t="s">
        <v>983</v>
      </c>
      <c r="F73" s="574" t="s">
        <v>653</v>
      </c>
    </row>
    <row r="74" spans="2:16" ht="14.25" customHeight="1">
      <c r="D74" s="1056" t="s">
        <v>983</v>
      </c>
      <c r="F74" s="574" t="s">
        <v>652</v>
      </c>
    </row>
    <row r="75" spans="2:16" ht="14.25" customHeight="1">
      <c r="F75" s="574" t="s">
        <v>651</v>
      </c>
      <c r="G75" s="1081"/>
      <c r="H75" s="1081"/>
      <c r="I75" s="1081"/>
      <c r="J75" s="1081"/>
      <c r="K75" s="1081"/>
      <c r="L75" s="1081"/>
      <c r="M75" s="1081"/>
      <c r="N75" s="1081"/>
    </row>
    <row r="76" spans="2:16" ht="14.25" customHeight="1">
      <c r="B76" s="1056" t="s">
        <v>983</v>
      </c>
      <c r="D76" s="574" t="s">
        <v>650</v>
      </c>
    </row>
    <row r="77" spans="2:16" ht="14.25" customHeight="1">
      <c r="B77" s="1056" t="s">
        <v>983</v>
      </c>
      <c r="D77" s="579" t="s">
        <v>1066</v>
      </c>
    </row>
    <row r="78" spans="2:16" ht="14.25" customHeight="1">
      <c r="C78" s="1395"/>
      <c r="D78" s="1395"/>
      <c r="E78" s="1395"/>
      <c r="F78" s="1395"/>
      <c r="G78" s="1395"/>
      <c r="H78" s="1395"/>
      <c r="I78" s="1395"/>
      <c r="J78" s="1395"/>
      <c r="K78" s="1395"/>
      <c r="L78" s="1395"/>
      <c r="M78" s="1395"/>
      <c r="N78" s="1395"/>
    </row>
    <row r="79" spans="2:16" ht="14.25" customHeight="1">
      <c r="C79" s="1395"/>
      <c r="D79" s="1395"/>
      <c r="E79" s="1395"/>
      <c r="F79" s="1395"/>
      <c r="G79" s="1395"/>
      <c r="H79" s="1395"/>
      <c r="I79" s="1395"/>
      <c r="J79" s="1395"/>
      <c r="K79" s="1395"/>
      <c r="L79" s="1395"/>
      <c r="M79" s="1395"/>
      <c r="N79" s="1395"/>
    </row>
    <row r="80" spans="2:16" ht="14.25" customHeight="1">
      <c r="C80" s="1395"/>
      <c r="D80" s="1395"/>
      <c r="E80" s="1395"/>
      <c r="F80" s="1395"/>
      <c r="G80" s="1395"/>
      <c r="H80" s="1395"/>
      <c r="I80" s="1395"/>
      <c r="J80" s="1395"/>
      <c r="K80" s="1395"/>
      <c r="L80" s="1395"/>
      <c r="M80" s="1395"/>
      <c r="N80" s="1395"/>
    </row>
    <row r="81" spans="3:16" ht="14.25" customHeight="1">
      <c r="C81" s="1395"/>
      <c r="D81" s="1395"/>
      <c r="E81" s="1395"/>
      <c r="F81" s="1395"/>
      <c r="G81" s="1395"/>
      <c r="H81" s="1395"/>
      <c r="I81" s="1395"/>
      <c r="J81" s="1395"/>
      <c r="K81" s="1395"/>
      <c r="L81" s="1395"/>
      <c r="M81" s="1395"/>
      <c r="N81" s="1395"/>
    </row>
    <row r="82" spans="3:16" ht="14.25" customHeight="1">
      <c r="C82" s="1395"/>
      <c r="D82" s="1395"/>
      <c r="E82" s="1395"/>
      <c r="F82" s="1395"/>
      <c r="G82" s="1395"/>
      <c r="H82" s="1395"/>
      <c r="I82" s="1395"/>
      <c r="J82" s="1395"/>
      <c r="K82" s="1395"/>
      <c r="L82" s="1395"/>
      <c r="M82" s="1395"/>
      <c r="N82" s="1395"/>
    </row>
    <row r="83" spans="3:16" ht="14.25" customHeight="1">
      <c r="C83" s="1395"/>
      <c r="D83" s="1395"/>
      <c r="E83" s="1395"/>
      <c r="F83" s="1395"/>
      <c r="G83" s="1395"/>
      <c r="H83" s="1395"/>
      <c r="I83" s="1395"/>
      <c r="J83" s="1395"/>
      <c r="K83" s="1395"/>
      <c r="L83" s="1395"/>
      <c r="M83" s="1395"/>
      <c r="N83" s="1395"/>
    </row>
    <row r="84" spans="3:16" ht="14.25" customHeight="1">
      <c r="C84" s="1395"/>
      <c r="D84" s="1395"/>
      <c r="E84" s="1395"/>
      <c r="F84" s="1395"/>
      <c r="G84" s="1395"/>
      <c r="H84" s="1395"/>
      <c r="I84" s="1395"/>
      <c r="J84" s="1395"/>
      <c r="K84" s="1395"/>
      <c r="L84" s="1395"/>
      <c r="M84" s="1395"/>
      <c r="N84" s="1395"/>
    </row>
    <row r="85" spans="3:16" ht="14.25" customHeight="1">
      <c r="C85" s="1395"/>
      <c r="D85" s="1395"/>
      <c r="E85" s="1395"/>
      <c r="F85" s="1395"/>
      <c r="G85" s="1395"/>
      <c r="H85" s="1395"/>
      <c r="I85" s="1395"/>
      <c r="J85" s="1395"/>
      <c r="K85" s="1395"/>
      <c r="L85" s="1395"/>
      <c r="M85" s="1395"/>
      <c r="N85" s="1395"/>
    </row>
    <row r="86" spans="3:16" ht="14.25" customHeight="1">
      <c r="C86" s="1395"/>
      <c r="D86" s="1395"/>
      <c r="E86" s="1395"/>
      <c r="F86" s="1395"/>
      <c r="G86" s="1395"/>
      <c r="H86" s="1395"/>
      <c r="I86" s="1395"/>
      <c r="J86" s="1395"/>
      <c r="K86" s="1395"/>
      <c r="L86" s="1395"/>
      <c r="M86" s="1395"/>
      <c r="N86" s="1395"/>
    </row>
    <row r="87" spans="3:16" ht="14.25" customHeight="1">
      <c r="C87" s="1377" t="s">
        <v>1067</v>
      </c>
      <c r="D87" s="1377"/>
      <c r="E87" s="1377"/>
      <c r="F87" s="1377"/>
      <c r="G87" s="1377"/>
      <c r="H87" s="1377"/>
      <c r="I87" s="1377"/>
      <c r="J87" s="1377"/>
      <c r="K87" s="1377"/>
      <c r="L87" s="1377"/>
      <c r="M87" s="1377"/>
      <c r="N87" s="1377"/>
    </row>
    <row r="88" spans="3:16" ht="14.25" customHeight="1">
      <c r="C88" s="1377"/>
      <c r="D88" s="1377"/>
      <c r="E88" s="1377"/>
      <c r="F88" s="1377"/>
      <c r="G88" s="1377"/>
      <c r="H88" s="1377"/>
      <c r="I88" s="1377"/>
      <c r="J88" s="1377"/>
      <c r="K88" s="1377"/>
      <c r="L88" s="1377"/>
      <c r="M88" s="1377"/>
      <c r="N88" s="1377"/>
    </row>
    <row r="89" spans="3:16" ht="14.25" customHeight="1">
      <c r="C89" s="1082"/>
      <c r="D89" s="1082"/>
      <c r="E89" s="1082"/>
      <c r="F89" s="1082"/>
      <c r="G89" s="1082"/>
      <c r="H89" s="1082"/>
      <c r="I89" s="1082"/>
      <c r="J89" s="1082"/>
      <c r="K89" s="1082"/>
      <c r="L89" s="1082"/>
      <c r="M89" s="1082"/>
      <c r="N89" s="1082"/>
    </row>
    <row r="90" spans="3:16" ht="14.25" customHeight="1">
      <c r="C90" s="1082"/>
      <c r="D90" s="1082"/>
      <c r="E90" s="1082"/>
      <c r="F90" s="1082"/>
      <c r="G90" s="1082"/>
      <c r="H90" s="1082"/>
      <c r="I90" s="1082"/>
      <c r="J90" s="1082"/>
      <c r="K90" s="1082"/>
      <c r="L90" s="1082"/>
      <c r="M90" s="1082"/>
      <c r="N90" s="1082"/>
    </row>
    <row r="91" spans="3:16" ht="14.25" customHeight="1">
      <c r="C91" s="1082"/>
      <c r="D91" s="1082"/>
      <c r="E91" s="1082"/>
      <c r="F91" s="1082"/>
      <c r="G91" s="1082"/>
      <c r="H91" s="1082"/>
      <c r="I91" s="1082"/>
      <c r="J91" s="1082"/>
      <c r="K91" s="1082"/>
      <c r="L91" s="1082"/>
      <c r="M91" s="1082"/>
      <c r="N91" s="1082"/>
    </row>
    <row r="92" spans="3:16" ht="14.25" customHeight="1">
      <c r="C92" s="1082"/>
      <c r="D92" s="1082"/>
      <c r="E92" s="1082"/>
      <c r="F92" s="1082"/>
      <c r="G92" s="1082"/>
      <c r="H92" s="1082"/>
      <c r="I92" s="1082"/>
      <c r="J92" s="1082"/>
      <c r="K92" s="1082"/>
      <c r="L92" s="1082"/>
      <c r="M92" s="1082"/>
      <c r="N92" s="1082"/>
    </row>
    <row r="93" spans="3:16" ht="14.25" customHeight="1">
      <c r="C93" s="1082"/>
      <c r="D93" s="1082"/>
      <c r="E93" s="1082"/>
      <c r="F93" s="1082"/>
      <c r="G93" s="1082"/>
      <c r="H93" s="1082"/>
      <c r="I93" s="1082"/>
      <c r="J93" s="1082"/>
      <c r="K93" s="1082"/>
      <c r="L93" s="1082"/>
      <c r="M93" s="1082"/>
      <c r="N93" s="1082"/>
    </row>
    <row r="94" spans="3:16" ht="14.25" customHeight="1">
      <c r="C94" s="1082"/>
      <c r="D94" s="1082"/>
      <c r="E94" s="1082"/>
      <c r="F94" s="1082"/>
      <c r="G94" s="1082"/>
      <c r="H94" s="1082"/>
      <c r="I94" s="1082"/>
      <c r="J94" s="1082"/>
      <c r="K94" s="1082"/>
      <c r="L94" s="1082"/>
      <c r="M94" s="1082"/>
      <c r="N94" s="1082"/>
      <c r="P94" s="574" t="s">
        <v>1064</v>
      </c>
    </row>
    <row r="95" spans="3:16" ht="14.25" customHeight="1">
      <c r="C95" s="1082"/>
      <c r="D95" s="1082"/>
      <c r="E95" s="1082"/>
      <c r="F95" s="1082"/>
      <c r="G95" s="1082"/>
      <c r="H95" s="1082"/>
      <c r="I95" s="1082"/>
      <c r="J95" s="1082"/>
      <c r="K95" s="1082"/>
      <c r="L95" s="1082"/>
      <c r="M95" s="1082"/>
      <c r="N95" s="1082"/>
      <c r="P95" s="574" t="s">
        <v>1065</v>
      </c>
    </row>
    <row r="96" spans="3:16" ht="14.25" customHeight="1">
      <c r="C96" s="1082"/>
      <c r="D96" s="1082"/>
      <c r="E96" s="1082"/>
      <c r="F96" s="1082"/>
      <c r="G96" s="1082"/>
      <c r="H96" s="1082"/>
      <c r="I96" s="1082"/>
      <c r="J96" s="1082"/>
      <c r="K96" s="1082"/>
      <c r="L96" s="1082"/>
      <c r="M96" s="1082"/>
      <c r="N96" s="1082"/>
    </row>
    <row r="97" spans="3:14" ht="14.25" customHeight="1">
      <c r="C97" s="1363" t="s">
        <v>1068</v>
      </c>
      <c r="D97" s="1363"/>
      <c r="E97" s="1363"/>
      <c r="F97" s="1363"/>
      <c r="G97" s="1363"/>
      <c r="H97" s="1363"/>
      <c r="I97" s="1363"/>
      <c r="J97" s="1363"/>
      <c r="K97" s="1363"/>
      <c r="L97" s="1363"/>
      <c r="M97" s="1363"/>
      <c r="N97" s="1363"/>
    </row>
    <row r="98" spans="3:14" ht="14.25" customHeight="1">
      <c r="C98" s="1363"/>
      <c r="D98" s="1363"/>
      <c r="E98" s="1363"/>
      <c r="F98" s="1363"/>
      <c r="G98" s="1363"/>
      <c r="H98" s="1363"/>
      <c r="I98" s="1363"/>
      <c r="J98" s="1363"/>
      <c r="K98" s="1363"/>
      <c r="L98" s="1363"/>
      <c r="M98" s="1363"/>
      <c r="N98" s="1363"/>
    </row>
    <row r="99" spans="3:14" ht="14.25" customHeight="1">
      <c r="C99" s="1363"/>
      <c r="D99" s="1363"/>
      <c r="E99" s="1363"/>
      <c r="F99" s="1363"/>
      <c r="G99" s="1363"/>
      <c r="H99" s="1363"/>
      <c r="I99" s="1363"/>
      <c r="J99" s="1363"/>
      <c r="K99" s="1363"/>
      <c r="L99" s="1363"/>
      <c r="M99" s="1363"/>
      <c r="N99" s="1363"/>
    </row>
    <row r="100" spans="3:14" ht="14.25" customHeight="1">
      <c r="C100" s="1363"/>
      <c r="D100" s="1363"/>
      <c r="E100" s="1363"/>
      <c r="F100" s="1363"/>
      <c r="G100" s="1363"/>
      <c r="H100" s="1363"/>
      <c r="I100" s="1363"/>
      <c r="J100" s="1363"/>
      <c r="K100" s="1363"/>
      <c r="L100" s="1363"/>
      <c r="M100" s="1363"/>
      <c r="N100" s="1363"/>
    </row>
    <row r="101" spans="3:14" ht="14.25" customHeight="1">
      <c r="C101" s="1363"/>
      <c r="D101" s="1363"/>
      <c r="E101" s="1363"/>
      <c r="F101" s="1363"/>
      <c r="G101" s="1363"/>
      <c r="H101" s="1363"/>
      <c r="I101" s="1363"/>
      <c r="J101" s="1363"/>
      <c r="K101" s="1363"/>
      <c r="L101" s="1363"/>
      <c r="M101" s="1363"/>
      <c r="N101" s="1363"/>
    </row>
    <row r="102" spans="3:14" ht="14.25" customHeight="1">
      <c r="C102" s="1363"/>
      <c r="D102" s="1363"/>
      <c r="E102" s="1363"/>
      <c r="F102" s="1363"/>
      <c r="G102" s="1363"/>
      <c r="H102" s="1363"/>
      <c r="I102" s="1363"/>
      <c r="J102" s="1363"/>
      <c r="K102" s="1363"/>
      <c r="L102" s="1363"/>
      <c r="M102" s="1363"/>
      <c r="N102" s="1363"/>
    </row>
    <row r="103" spans="3:14" ht="14.25" customHeight="1">
      <c r="C103" s="1083"/>
      <c r="D103" s="1083"/>
      <c r="E103" s="1083"/>
      <c r="F103" s="1083"/>
      <c r="G103" s="1083"/>
      <c r="H103" s="1083"/>
      <c r="I103" s="1083"/>
      <c r="J103" s="1083"/>
      <c r="K103" s="1083"/>
      <c r="L103" s="1083"/>
      <c r="M103" s="1083"/>
      <c r="N103" s="1083"/>
    </row>
    <row r="104" spans="3:14" ht="14.25" customHeight="1">
      <c r="C104" s="1083"/>
      <c r="D104" s="1083"/>
      <c r="E104" s="1083"/>
      <c r="F104" s="1083"/>
      <c r="G104" s="1083"/>
      <c r="H104" s="1083"/>
      <c r="I104" s="1083"/>
      <c r="J104" s="1083"/>
      <c r="K104" s="1083"/>
      <c r="L104" s="1083"/>
      <c r="M104" s="1083"/>
      <c r="N104" s="1083"/>
    </row>
    <row r="105" spans="3:14" ht="14.25" customHeight="1">
      <c r="C105" s="1083"/>
      <c r="D105" s="1083"/>
      <c r="E105" s="1083"/>
      <c r="F105" s="1083"/>
      <c r="G105" s="1083"/>
      <c r="H105" s="1083"/>
      <c r="I105" s="1083"/>
      <c r="J105" s="1083"/>
      <c r="K105" s="1083"/>
      <c r="L105" s="1083"/>
      <c r="M105" s="1083"/>
      <c r="N105" s="1083"/>
    </row>
  </sheetData>
  <mergeCells count="40">
    <mergeCell ref="F33:H33"/>
    <mergeCell ref="F35:H35"/>
    <mergeCell ref="G31:H31"/>
    <mergeCell ref="I31:K31"/>
    <mergeCell ref="L31:N31"/>
    <mergeCell ref="C87:N88"/>
    <mergeCell ref="C78:N86"/>
    <mergeCell ref="D57:J57"/>
    <mergeCell ref="D59:J59"/>
    <mergeCell ref="D64:N66"/>
    <mergeCell ref="C97:N102"/>
    <mergeCell ref="G1:I1"/>
    <mergeCell ref="G2:I2"/>
    <mergeCell ref="G3:I3"/>
    <mergeCell ref="D27:N27"/>
    <mergeCell ref="F23:N25"/>
    <mergeCell ref="A9:O9"/>
    <mergeCell ref="A10:O10"/>
    <mergeCell ref="A4:F4"/>
    <mergeCell ref="A5:O8"/>
    <mergeCell ref="M1:O1"/>
    <mergeCell ref="M2:O2"/>
    <mergeCell ref="M3:O3"/>
    <mergeCell ref="D53:H53"/>
    <mergeCell ref="D54:N55"/>
    <mergeCell ref="D20:N21"/>
    <mergeCell ref="L22:M22"/>
    <mergeCell ref="D28:N28"/>
    <mergeCell ref="J3:L3"/>
    <mergeCell ref="J4:L4"/>
    <mergeCell ref="A1:F1"/>
    <mergeCell ref="A2:F2"/>
    <mergeCell ref="A3:F3"/>
    <mergeCell ref="G4:I4"/>
    <mergeCell ref="M4:O4"/>
    <mergeCell ref="J1:L1"/>
    <mergeCell ref="J2:L2"/>
    <mergeCell ref="D11:N12"/>
    <mergeCell ref="D15:N16"/>
    <mergeCell ref="D17:N19"/>
  </mergeCells>
  <conditionalFormatting sqref="B11">
    <cfRule type="containsText" dxfId="176" priority="55" operator="containsText" text="No">
      <formula>NOT(ISERROR(SEARCH("No",B11)))</formula>
    </cfRule>
    <cfRule type="containsText" dxfId="175" priority="67" operator="containsText" text="No">
      <formula>NOT(ISERROR(SEARCH("No",B11)))</formula>
    </cfRule>
  </conditionalFormatting>
  <conditionalFormatting sqref="B13:B15">
    <cfRule type="containsText" dxfId="174" priority="53" operator="containsText" text="No">
      <formula>NOT(ISERROR(SEARCH("No",B13)))</formula>
    </cfRule>
  </conditionalFormatting>
  <conditionalFormatting sqref="B17">
    <cfRule type="containsText" dxfId="173" priority="50" operator="containsText" text="No">
      <formula>NOT(ISERROR(SEARCH("No",B17)))</formula>
    </cfRule>
  </conditionalFormatting>
  <conditionalFormatting sqref="B22:B23">
    <cfRule type="containsText" dxfId="172" priority="46" operator="containsText" text="No">
      <formula>NOT(ISERROR(SEARCH("No",B22)))</formula>
    </cfRule>
  </conditionalFormatting>
  <conditionalFormatting sqref="B26:B30">
    <cfRule type="containsText" dxfId="171" priority="42" operator="containsText" text="No">
      <formula>NOT(ISERROR(SEARCH("No",B26)))</formula>
    </cfRule>
  </conditionalFormatting>
  <conditionalFormatting sqref="B33:B106 B11:B30">
    <cfRule type="containsText" dxfId="170" priority="66" operator="containsText" text="Yes">
      <formula>NOT(ISERROR(SEARCH("Yes",B11)))</formula>
    </cfRule>
  </conditionalFormatting>
  <conditionalFormatting sqref="B38:B41">
    <cfRule type="containsText" dxfId="169" priority="58" operator="containsText" text="No">
      <formula>NOT(ISERROR(SEARCH("No",B38)))</formula>
    </cfRule>
  </conditionalFormatting>
  <conditionalFormatting sqref="B43:B50">
    <cfRule type="containsText" dxfId="168" priority="1" operator="containsText" text="No">
      <formula>NOT(ISERROR(SEARCH("No",B43)))</formula>
    </cfRule>
  </conditionalFormatting>
  <conditionalFormatting sqref="B43:B51">
    <cfRule type="containsText" dxfId="167" priority="56" operator="containsText" text="No">
      <formula>NOT(ISERROR(SEARCH("No",B43)))</formula>
    </cfRule>
    <cfRule type="containsText" dxfId="166" priority="57" operator="containsText" text="Yes">
      <formula>NOT(ISERROR(SEARCH("Yes",B43)))</formula>
    </cfRule>
  </conditionalFormatting>
  <conditionalFormatting sqref="B53">
    <cfRule type="containsText" dxfId="165" priority="40" operator="containsText" text="No">
      <formula>NOT(ISERROR(SEARCH("No",B53)))</formula>
    </cfRule>
    <cfRule type="containsText" dxfId="164" priority="41" operator="containsText" text="Yes">
      <formula>NOT(ISERROR(SEARCH("Yes",B53)))</formula>
    </cfRule>
  </conditionalFormatting>
  <conditionalFormatting sqref="B56">
    <cfRule type="containsText" dxfId="163" priority="38" operator="containsText" text="No">
      <formula>NOT(ISERROR(SEARCH("No",B56)))</formula>
    </cfRule>
    <cfRule type="containsText" dxfId="162" priority="39" operator="containsText" text="Yes">
      <formula>NOT(ISERROR(SEARCH("Yes",B56)))</formula>
    </cfRule>
  </conditionalFormatting>
  <conditionalFormatting sqref="B58">
    <cfRule type="containsText" dxfId="161" priority="36" operator="containsText" text="No">
      <formula>NOT(ISERROR(SEARCH("No",B58)))</formula>
    </cfRule>
    <cfRule type="containsText" dxfId="160" priority="37" operator="containsText" text="Yes">
      <formula>NOT(ISERROR(SEARCH("Yes",B58)))</formula>
    </cfRule>
  </conditionalFormatting>
  <conditionalFormatting sqref="B60">
    <cfRule type="containsText" dxfId="159" priority="34" operator="containsText" text="No">
      <formula>NOT(ISERROR(SEARCH("No",B60)))</formula>
    </cfRule>
    <cfRule type="containsText" dxfId="158" priority="35" operator="containsText" text="Yes">
      <formula>NOT(ISERROR(SEARCH("Yes",B60)))</formula>
    </cfRule>
  </conditionalFormatting>
  <conditionalFormatting sqref="B62:B64">
    <cfRule type="containsText" dxfId="157" priority="30" operator="containsText" text="No">
      <formula>NOT(ISERROR(SEARCH("No",B62)))</formula>
    </cfRule>
    <cfRule type="containsText" dxfId="156" priority="31" operator="containsText" text="Yes">
      <formula>NOT(ISERROR(SEARCH("Yes",B62)))</formula>
    </cfRule>
  </conditionalFormatting>
  <conditionalFormatting sqref="B67:B69">
    <cfRule type="containsText" dxfId="155" priority="24" operator="containsText" text="No">
      <formula>NOT(ISERROR(SEARCH("No",B67)))</formula>
    </cfRule>
    <cfRule type="containsText" dxfId="154" priority="25" operator="containsText" text="Yes">
      <formula>NOT(ISERROR(SEARCH("Yes",B67)))</formula>
    </cfRule>
  </conditionalFormatting>
  <conditionalFormatting sqref="B76:B77">
    <cfRule type="containsText" dxfId="153" priority="17" operator="containsText" text="No">
      <formula>NOT(ISERROR(SEARCH("No",B76)))</formula>
    </cfRule>
    <cfRule type="containsText" dxfId="152" priority="18" operator="containsText" text="Yes">
      <formula>NOT(ISERROR(SEARCH("Yes",B76)))</formula>
    </cfRule>
  </conditionalFormatting>
  <conditionalFormatting sqref="D71:D74">
    <cfRule type="containsText" dxfId="151" priority="21" operator="containsText" text="No">
      <formula>NOT(ISERROR(SEARCH("No",D71)))</formula>
    </cfRule>
    <cfRule type="containsText" dxfId="150" priority="22" operator="containsText" text="Yes">
      <formula>NOT(ISERROR(SEARCH("Yes",D71)))</formula>
    </cfRule>
    <cfRule type="containsText" dxfId="149" priority="23" operator="containsText" text="Yes">
      <formula>NOT(ISERROR(SEARCH("Yes",D71)))</formula>
    </cfRule>
  </conditionalFormatting>
  <pageMargins left="0.7" right="0.7" top="0.89166666666666672" bottom="0.75" header="0.3" footer="0.3"/>
  <pageSetup scale="87" fitToHeight="4" orientation="portrait" r:id="rId1"/>
  <headerFooter>
    <oddHeader>&amp;L&amp;G&amp;C&amp;"Arial,Bold"Existing Building Commissioning (EBCx)
Eligibility Screening Checklist
&amp;R&amp;G</oddHeader>
    <oddFooter>&amp;LEligibility Report&amp;RPage &amp;P of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HiddenTables!$E$1:$E$4</xm:f>
          </x14:formula1>
          <xm:sqref>L22</xm:sqref>
        </x14:dataValidation>
        <x14:dataValidation type="list" allowBlank="1" showInputMessage="1" showErrorMessage="1" xr:uid="{00000000-0002-0000-0200-000001000000}">
          <x14:formula1>
            <xm:f>HiddenTables!$E$8:$E$10</xm:f>
          </x14:formula1>
          <xm:sqref>B76:B77 B11 B13:B15 B17 B22:B23 B38:B41 B26:B29 B53 B56 B58 B60 B62:B64 B67:B69 D71:D74 B43:B51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FF0000"/>
    <pageSetUpPr fitToPage="1"/>
  </sheetPr>
  <dimension ref="A1:AA212"/>
  <sheetViews>
    <sheetView windowProtection="1" showGridLines="0" topLeftCell="A5" zoomScaleNormal="100" workbookViewId="0">
      <selection activeCell="K9" sqref="K9"/>
    </sheetView>
  </sheetViews>
  <sheetFormatPr defaultRowHeight="12.75"/>
  <cols>
    <col min="1" max="1" width="8.28515625" style="5" customWidth="1"/>
    <col min="2" max="2" width="5.7109375" style="5" customWidth="1"/>
    <col min="3" max="3" width="24.5703125" style="5" customWidth="1"/>
    <col min="4" max="4" width="30.5703125" style="5" customWidth="1"/>
    <col min="5" max="5" width="8.140625" customWidth="1"/>
    <col min="6" max="6" width="72.7109375" customWidth="1"/>
    <col min="7" max="9" width="8.140625" style="5" customWidth="1"/>
    <col min="10" max="27" width="23" style="5" customWidth="1"/>
  </cols>
  <sheetData>
    <row r="1" spans="1:8" s="5" customFormat="1" ht="5.65" customHeight="1">
      <c r="A1" s="8"/>
      <c r="F1" s="51"/>
    </row>
    <row r="2" spans="1:8" s="5" customFormat="1" ht="6" customHeight="1">
      <c r="A2" s="8"/>
      <c r="F2" s="11"/>
    </row>
    <row r="3" spans="1:8" s="5" customFormat="1" ht="22.9" customHeight="1">
      <c r="B3"/>
      <c r="C3"/>
      <c r="D3"/>
      <c r="E3" s="52"/>
      <c r="F3" s="57"/>
      <c r="G3"/>
      <c r="H3" s="7"/>
    </row>
    <row r="4" spans="1:8" s="5" customFormat="1" ht="33.75" customHeight="1">
      <c r="B4"/>
      <c r="C4" s="50"/>
      <c r="D4"/>
      <c r="E4"/>
      <c r="F4" s="10"/>
      <c r="G4"/>
      <c r="H4" s="7"/>
    </row>
    <row r="5" spans="1:8" ht="18">
      <c r="B5"/>
      <c r="C5" s="54" t="s">
        <v>557</v>
      </c>
      <c r="D5" s="42"/>
      <c r="G5"/>
      <c r="H5" s="7"/>
    </row>
    <row r="6" spans="1:8" ht="18">
      <c r="B6"/>
      <c r="C6" s="54" t="s">
        <v>70</v>
      </c>
      <c r="D6" s="43"/>
      <c r="G6"/>
      <c r="H6" s="7"/>
    </row>
    <row r="7" spans="1:8" ht="15">
      <c r="B7"/>
      <c r="C7" s="55"/>
      <c r="D7" s="44"/>
      <c r="G7"/>
      <c r="H7" s="7"/>
    </row>
    <row r="8" spans="1:8" ht="7.15" customHeight="1">
      <c r="B8"/>
      <c r="C8" s="44"/>
      <c r="D8" s="44"/>
      <c r="G8"/>
      <c r="H8" s="7"/>
    </row>
    <row r="9" spans="1:8" ht="23.25">
      <c r="B9"/>
      <c r="C9" s="53" t="s">
        <v>72</v>
      </c>
      <c r="D9"/>
      <c r="G9"/>
      <c r="H9" s="7"/>
    </row>
    <row r="10" spans="1:8" ht="10.15" customHeight="1">
      <c r="C10" s="53"/>
      <c r="D10" s="45"/>
      <c r="G10"/>
      <c r="H10" s="7"/>
    </row>
    <row r="11" spans="1:8" ht="22.9" customHeight="1">
      <c r="B11"/>
      <c r="C11" s="189"/>
      <c r="D11" s="184"/>
      <c r="E11" s="185"/>
      <c r="G11"/>
      <c r="H11" s="7"/>
    </row>
    <row r="12" spans="1:8" ht="12.75" customHeight="1" thickBot="1">
      <c r="B12"/>
      <c r="C12"/>
      <c r="D12"/>
      <c r="E12" s="2"/>
      <c r="F12" s="4"/>
      <c r="G12"/>
      <c r="H12" s="7"/>
    </row>
    <row r="13" spans="1:8" ht="23.65" customHeight="1" thickTop="1">
      <c r="B13"/>
      <c r="C13" s="82" t="s">
        <v>94</v>
      </c>
      <c r="D13" s="82"/>
      <c r="E13" s="82"/>
      <c r="F13" s="86"/>
      <c r="G13"/>
      <c r="H13" s="7"/>
    </row>
    <row r="14" spans="1:8" ht="2.65" customHeight="1">
      <c r="B14"/>
      <c r="C14"/>
      <c r="D14"/>
      <c r="E14" s="3"/>
      <c r="F14" s="3"/>
      <c r="G14"/>
      <c r="H14" s="7"/>
    </row>
    <row r="15" spans="1:8" ht="12" hidden="1" customHeight="1">
      <c r="B15"/>
      <c r="C15"/>
      <c r="D15"/>
      <c r="E15" s="2" t="e">
        <f>version_id_from_from_intro</f>
        <v>#NAME?</v>
      </c>
      <c r="F15" s="65"/>
      <c r="G15"/>
      <c r="H15" s="7"/>
    </row>
    <row r="16" spans="1:8" ht="4.1500000000000004" customHeight="1">
      <c r="B16"/>
      <c r="C16"/>
      <c r="D16"/>
      <c r="E16" s="2"/>
      <c r="G16"/>
      <c r="H16" s="7"/>
    </row>
    <row r="17" spans="2:8" ht="22.9" customHeight="1">
      <c r="B17"/>
      <c r="C17" s="186" t="s">
        <v>88</v>
      </c>
      <c r="D17" s="186"/>
      <c r="E17" s="66" t="s">
        <v>556</v>
      </c>
      <c r="F17" s="67"/>
      <c r="G17"/>
      <c r="H17" s="7"/>
    </row>
    <row r="18" spans="2:8" ht="90" customHeight="1" thickBot="1">
      <c r="B18"/>
      <c r="C18" s="187" t="s">
        <v>74</v>
      </c>
      <c r="D18" s="75"/>
      <c r="E18" s="1816" t="s">
        <v>97</v>
      </c>
      <c r="F18" s="1817"/>
      <c r="G18"/>
      <c r="H18" s="7"/>
    </row>
    <row r="19" spans="2:8" ht="33.75" customHeight="1" thickTop="1">
      <c r="B19"/>
      <c r="C19" s="82" t="s">
        <v>100</v>
      </c>
      <c r="D19" s="82"/>
      <c r="E19" s="82"/>
      <c r="F19" s="64"/>
      <c r="G19"/>
      <c r="H19" s="7"/>
    </row>
    <row r="20" spans="2:8" ht="60.75" customHeight="1">
      <c r="B20"/>
      <c r="C20" s="186" t="s">
        <v>88</v>
      </c>
      <c r="D20" s="77"/>
      <c r="E20" s="1823" t="s">
        <v>101</v>
      </c>
      <c r="F20" s="1824"/>
      <c r="G20"/>
      <c r="H20" s="7"/>
    </row>
    <row r="21" spans="2:8" ht="112.9" customHeight="1">
      <c r="B21"/>
      <c r="C21" s="187" t="s">
        <v>74</v>
      </c>
      <c r="D21" s="75"/>
      <c r="E21" s="1823" t="s">
        <v>102</v>
      </c>
      <c r="F21" s="1824"/>
      <c r="G21"/>
      <c r="H21" s="7"/>
    </row>
    <row r="22" spans="2:8" ht="81" customHeight="1" thickBot="1">
      <c r="B22"/>
      <c r="C22" s="187" t="s">
        <v>106</v>
      </c>
      <c r="D22" s="187"/>
      <c r="E22" s="1823" t="s">
        <v>109</v>
      </c>
      <c r="F22" s="1824"/>
      <c r="G22"/>
      <c r="H22" s="7"/>
    </row>
    <row r="23" spans="2:8" ht="25.15" customHeight="1" thickTop="1">
      <c r="B23"/>
      <c r="C23" s="82" t="s">
        <v>103</v>
      </c>
      <c r="D23" s="82"/>
      <c r="E23" s="82"/>
      <c r="F23" s="64"/>
      <c r="G23"/>
      <c r="H23" s="7"/>
    </row>
    <row r="24" spans="2:8" ht="36.75" customHeight="1">
      <c r="B24"/>
      <c r="C24" s="186" t="s">
        <v>88</v>
      </c>
      <c r="D24" s="77"/>
      <c r="E24" s="1823" t="s">
        <v>104</v>
      </c>
      <c r="F24" s="1824"/>
      <c r="G24"/>
      <c r="H24" s="7"/>
    </row>
    <row r="25" spans="2:8" ht="27.75" customHeight="1" thickBot="1">
      <c r="B25"/>
      <c r="C25" s="187" t="s">
        <v>106</v>
      </c>
      <c r="D25" s="75"/>
      <c r="E25" s="1822" t="s">
        <v>105</v>
      </c>
      <c r="F25" s="1822"/>
      <c r="G25"/>
      <c r="H25" s="7"/>
    </row>
    <row r="26" spans="2:8" ht="31.9" customHeight="1" thickTop="1">
      <c r="B26"/>
      <c r="C26" s="82" t="s">
        <v>96</v>
      </c>
      <c r="D26" s="83"/>
      <c r="E26" s="84"/>
      <c r="F26" s="85"/>
      <c r="G26"/>
      <c r="H26" s="7"/>
    </row>
    <row r="27" spans="2:8" ht="21" hidden="1" customHeight="1">
      <c r="B27"/>
      <c r="C27" s="65"/>
      <c r="D27" s="73" t="s">
        <v>87</v>
      </c>
      <c r="E27" s="65"/>
      <c r="F27" s="65"/>
      <c r="G27"/>
      <c r="H27" s="7"/>
    </row>
    <row r="28" spans="2:8" ht="8.65" hidden="1" customHeight="1">
      <c r="B28"/>
      <c r="C28"/>
      <c r="D28"/>
      <c r="G28"/>
      <c r="H28" s="7"/>
    </row>
    <row r="29" spans="2:8" ht="76.900000000000006" hidden="1" customHeight="1">
      <c r="B29"/>
      <c r="C29" s="74" t="s">
        <v>88</v>
      </c>
      <c r="D29" s="74"/>
      <c r="E29" s="68" t="s">
        <v>78</v>
      </c>
      <c r="F29" s="69"/>
      <c r="G29"/>
      <c r="H29" s="7"/>
    </row>
    <row r="30" spans="2:8" ht="30" hidden="1" customHeight="1">
      <c r="B30"/>
      <c r="C30" s="75" t="s">
        <v>74</v>
      </c>
      <c r="D30" s="75"/>
      <c r="E30" s="59" t="s">
        <v>91</v>
      </c>
      <c r="F30" s="46"/>
      <c r="G30"/>
      <c r="H30" s="7"/>
    </row>
    <row r="31" spans="2:8" ht="23.65" hidden="1" customHeight="1">
      <c r="B31"/>
      <c r="C31" s="77"/>
      <c r="D31" s="77"/>
      <c r="E31" s="59" t="s">
        <v>92</v>
      </c>
      <c r="F31" s="46"/>
      <c r="G31"/>
      <c r="H31" s="7"/>
    </row>
    <row r="32" spans="2:8" ht="36" hidden="1" customHeight="1">
      <c r="B32"/>
      <c r="C32" s="56"/>
      <c r="D32" s="76"/>
      <c r="E32" s="59" t="s">
        <v>93</v>
      </c>
      <c r="F32" s="46"/>
      <c r="G32"/>
      <c r="H32" s="7"/>
    </row>
    <row r="33" spans="2:8" ht="72.75" hidden="1" customHeight="1">
      <c r="B33"/>
      <c r="C33" s="56"/>
      <c r="D33" s="46"/>
      <c r="E33" s="59" t="s">
        <v>83</v>
      </c>
      <c r="F33" s="46"/>
      <c r="G33"/>
      <c r="H33" s="7"/>
    </row>
    <row r="34" spans="2:8" ht="3" hidden="1" customHeight="1">
      <c r="B34"/>
      <c r="C34" s="56"/>
      <c r="D34" s="46"/>
      <c r="E34" s="59"/>
      <c r="F34" s="46"/>
      <c r="G34"/>
      <c r="H34" s="7"/>
    </row>
    <row r="35" spans="2:8" ht="26.65" hidden="1" customHeight="1">
      <c r="B35"/>
      <c r="C35" s="56"/>
      <c r="D35" s="46"/>
      <c r="E35" s="59" t="s">
        <v>79</v>
      </c>
      <c r="F35" s="46"/>
      <c r="G35"/>
      <c r="H35" s="7"/>
    </row>
    <row r="36" spans="2:8" ht="18.75" hidden="1" customHeight="1">
      <c r="B36"/>
      <c r="C36" s="56"/>
      <c r="D36" s="46"/>
      <c r="E36" s="59" t="s">
        <v>80</v>
      </c>
      <c r="F36" s="46"/>
      <c r="G36"/>
      <c r="H36" s="7"/>
    </row>
    <row r="37" spans="2:8" ht="37.15" hidden="1" customHeight="1">
      <c r="B37"/>
      <c r="C37" s="56"/>
      <c r="D37" s="46"/>
      <c r="E37" s="59" t="s">
        <v>77</v>
      </c>
      <c r="F37" s="46"/>
      <c r="G37"/>
      <c r="H37" s="7"/>
    </row>
    <row r="38" spans="2:8" ht="27" hidden="1" customHeight="1">
      <c r="B38"/>
      <c r="C38" s="56"/>
      <c r="D38" s="46"/>
      <c r="E38" s="59" t="s">
        <v>90</v>
      </c>
      <c r="F38" s="46"/>
      <c r="G38"/>
      <c r="H38" s="7"/>
    </row>
    <row r="39" spans="2:8" ht="21.75" hidden="1" customHeight="1">
      <c r="B39"/>
      <c r="C39" s="56"/>
      <c r="D39" s="46"/>
      <c r="E39" s="1818" t="s">
        <v>89</v>
      </c>
      <c r="F39" s="1819"/>
      <c r="G39"/>
      <c r="H39" s="7"/>
    </row>
    <row r="40" spans="2:8" ht="21.75" hidden="1" customHeight="1">
      <c r="B40"/>
      <c r="C40" s="56"/>
      <c r="D40" s="46"/>
      <c r="E40" s="70" t="s">
        <v>81</v>
      </c>
      <c r="F40" s="58"/>
      <c r="G40"/>
      <c r="H40" s="7"/>
    </row>
    <row r="41" spans="2:8" ht="21.75" hidden="1" customHeight="1">
      <c r="B41"/>
      <c r="C41" s="47"/>
      <c r="D41"/>
      <c r="E41" s="70" t="s">
        <v>82</v>
      </c>
      <c r="G41"/>
      <c r="H41" s="7"/>
    </row>
    <row r="42" spans="2:8" ht="42.75" hidden="1" customHeight="1">
      <c r="B42"/>
      <c r="C42" s="1"/>
      <c r="D42" s="1"/>
      <c r="E42" s="71" t="s">
        <v>84</v>
      </c>
      <c r="G42"/>
      <c r="H42" s="7"/>
    </row>
    <row r="43" spans="2:8" ht="31.9" hidden="1" customHeight="1">
      <c r="B43"/>
      <c r="C43"/>
      <c r="D43"/>
      <c r="E43" s="72" t="s">
        <v>85</v>
      </c>
      <c r="G43"/>
      <c r="H43" s="7"/>
    </row>
    <row r="44" spans="2:8" ht="4.1500000000000004" hidden="1" customHeight="1">
      <c r="B44"/>
      <c r="C44" s="65"/>
      <c r="D44" s="73"/>
      <c r="E44" s="65"/>
      <c r="F44" s="65"/>
      <c r="G44"/>
      <c r="H44" s="7"/>
    </row>
    <row r="45" spans="2:8" ht="1.9" customHeight="1">
      <c r="B45"/>
      <c r="C45"/>
      <c r="D45"/>
      <c r="G45"/>
      <c r="H45" s="7"/>
    </row>
    <row r="46" spans="2:8" ht="64.900000000000006" customHeight="1">
      <c r="B46"/>
      <c r="C46" s="186" t="s">
        <v>88</v>
      </c>
      <c r="D46" s="77"/>
      <c r="E46" s="1825" t="s">
        <v>98</v>
      </c>
      <c r="F46" s="1825"/>
      <c r="G46"/>
      <c r="H46" s="7"/>
    </row>
    <row r="47" spans="2:8" s="5" customFormat="1" ht="94.15" customHeight="1">
      <c r="B47"/>
      <c r="C47" s="187" t="s">
        <v>74</v>
      </c>
      <c r="D47" s="75"/>
      <c r="E47" s="1816" t="s">
        <v>107</v>
      </c>
      <c r="F47" s="1817"/>
      <c r="G47"/>
      <c r="H47" s="7"/>
    </row>
    <row r="48" spans="2:8" s="5" customFormat="1" ht="63.75" customHeight="1">
      <c r="B48"/>
      <c r="C48" s="185"/>
      <c r="D48" s="77"/>
      <c r="E48" s="1816" t="s">
        <v>95</v>
      </c>
      <c r="F48" s="1817"/>
      <c r="G48"/>
      <c r="H48" s="7"/>
    </row>
    <row r="49" spans="2:8" s="5" customFormat="1" ht="51" customHeight="1" thickBot="1">
      <c r="B49"/>
      <c r="C49" s="188" t="s">
        <v>106</v>
      </c>
      <c r="D49" s="87"/>
      <c r="E49" s="1820" t="s">
        <v>108</v>
      </c>
      <c r="F49" s="1821"/>
      <c r="G49" s="88"/>
      <c r="H49" s="7"/>
    </row>
    <row r="50" spans="2:8" s="5" customFormat="1" ht="21.75" customHeight="1" thickTop="1"/>
    <row r="51" spans="2:8" s="5" customFormat="1" ht="21.75" customHeight="1"/>
    <row r="52" spans="2:8" s="5" customFormat="1" ht="21.75" customHeight="1"/>
    <row r="53" spans="2:8" s="5" customFormat="1" ht="21.75" customHeight="1"/>
    <row r="54" spans="2:8" s="5" customFormat="1" ht="21.75" customHeight="1"/>
    <row r="55" spans="2:8" s="5" customFormat="1" ht="21.75" customHeight="1"/>
    <row r="56" spans="2:8" s="5" customFormat="1" ht="21.75" customHeight="1"/>
    <row r="57" spans="2:8" s="5" customFormat="1" ht="21.75" customHeight="1"/>
    <row r="58" spans="2:8" s="5" customFormat="1" ht="21.75" customHeight="1"/>
    <row r="59" spans="2:8" s="5" customFormat="1" ht="21.75" customHeight="1"/>
    <row r="60" spans="2:8" s="5" customFormat="1" ht="21.75" customHeight="1"/>
    <row r="61" spans="2:8" s="5" customFormat="1" ht="21.75" customHeight="1"/>
    <row r="62" spans="2:8" s="5" customFormat="1" ht="37.15" customHeight="1"/>
    <row r="63" spans="2:8" s="5" customFormat="1" ht="37.15" customHeight="1"/>
    <row r="64" spans="2:8" s="5" customFormat="1" ht="37.15" customHeight="1"/>
    <row r="65" s="5" customFormat="1" ht="37.15" customHeight="1"/>
    <row r="66" s="5" customFormat="1" ht="37.15" customHeight="1"/>
    <row r="67" s="5" customFormat="1" ht="37.15" customHeight="1"/>
    <row r="68" s="5" customFormat="1" ht="37.15" customHeight="1"/>
    <row r="69" s="5" customFormat="1" ht="37.15" customHeight="1"/>
    <row r="70" s="5" customFormat="1" ht="37.15" customHeight="1"/>
    <row r="71" s="5" customFormat="1" ht="37.15" customHeight="1"/>
    <row r="72" s="5" customFormat="1" ht="37.15" customHeight="1"/>
    <row r="73" s="5" customFormat="1" ht="37.15" customHeight="1"/>
    <row r="74" s="5" customFormat="1" ht="37.15" customHeight="1"/>
    <row r="75" s="5" customFormat="1" ht="37.15" customHeight="1"/>
    <row r="76" s="5" customFormat="1" ht="37.15" customHeight="1"/>
    <row r="77" s="5" customFormat="1" ht="37.15" customHeight="1"/>
    <row r="78" s="5" customFormat="1" ht="37.15" customHeight="1"/>
    <row r="79" s="5" customFormat="1" ht="37.15" customHeight="1"/>
    <row r="80" s="5" customFormat="1" ht="37.15" customHeight="1"/>
    <row r="81" s="5" customFormat="1" ht="37.15" customHeight="1"/>
    <row r="82" s="5" customFormat="1" ht="37.15" customHeight="1"/>
    <row r="83" s="5" customFormat="1" ht="37.15" customHeight="1"/>
    <row r="84" s="5" customFormat="1" ht="37.15" customHeight="1"/>
    <row r="85" s="5" customFormat="1" ht="37.15" customHeight="1"/>
    <row r="86" s="5" customFormat="1" ht="37.15" customHeight="1"/>
    <row r="87" s="5" customFormat="1" ht="37.15" customHeight="1"/>
    <row r="88" s="5" customFormat="1" ht="37.15" customHeight="1"/>
    <row r="89" s="5" customFormat="1" ht="37.15" customHeight="1"/>
    <row r="90" s="5" customFormat="1" ht="37.15" customHeight="1"/>
    <row r="91" s="5" customFormat="1" ht="37.15" customHeight="1"/>
    <row r="92" s="5" customFormat="1" ht="37.15" customHeight="1"/>
    <row r="93" s="5" customFormat="1" ht="37.15" customHeight="1"/>
    <row r="94" s="5" customFormat="1" ht="37.15" customHeight="1"/>
    <row r="95" s="5" customFormat="1" ht="37.15" customHeight="1"/>
    <row r="96" s="5" customFormat="1" ht="37.15" customHeight="1"/>
    <row r="97" s="5" customFormat="1" ht="37.15" customHeight="1"/>
    <row r="98" s="5" customFormat="1" ht="37.15" customHeight="1"/>
    <row r="99" s="5" customFormat="1" ht="37.15" customHeight="1"/>
    <row r="100" s="5" customFormat="1" ht="37.15" customHeight="1"/>
    <row r="101" s="5" customFormat="1" ht="37.15" customHeight="1"/>
    <row r="102" s="5" customFormat="1" ht="37.15" customHeight="1"/>
    <row r="103" s="5" customFormat="1" ht="37.15" customHeight="1"/>
    <row r="104" s="5" customFormat="1" ht="37.15" customHeight="1"/>
    <row r="105" s="5" customFormat="1" ht="37.15" customHeight="1"/>
    <row r="106" s="5" customFormat="1" ht="37.15" customHeight="1"/>
    <row r="107" s="5" customFormat="1" ht="37.15" customHeight="1"/>
    <row r="108" s="5" customFormat="1" ht="37.15" customHeight="1"/>
    <row r="109" s="5" customFormat="1" ht="37.15" customHeight="1"/>
    <row r="110" s="5" customFormat="1" ht="37.15" customHeight="1"/>
    <row r="111" s="5" customFormat="1" ht="37.15" customHeight="1"/>
    <row r="112" s="5" customFormat="1" ht="37.15" customHeight="1"/>
    <row r="113" s="5" customFormat="1" ht="37.15" customHeight="1"/>
    <row r="114" s="5" customFormat="1" ht="37.15" customHeight="1"/>
    <row r="115" s="5" customFormat="1" ht="37.15" customHeight="1"/>
    <row r="116" s="5" customFormat="1" ht="37.15" customHeight="1"/>
    <row r="117" s="5" customFormat="1" ht="37.15" customHeight="1"/>
    <row r="118" s="5" customFormat="1" ht="37.15" customHeight="1"/>
    <row r="119" s="5" customFormat="1" ht="37.15" customHeight="1"/>
    <row r="120" s="5" customFormat="1" ht="37.15" customHeight="1"/>
    <row r="121" s="5" customFormat="1" ht="37.15" customHeight="1"/>
    <row r="122" s="5" customFormat="1" ht="37.15" customHeight="1"/>
    <row r="123" s="5" customFormat="1" ht="37.15" customHeight="1"/>
    <row r="124" s="5" customFormat="1" ht="37.15" customHeight="1"/>
    <row r="125" s="5" customFormat="1" ht="37.15" customHeight="1"/>
    <row r="126" s="5" customFormat="1" ht="37.15" customHeight="1"/>
    <row r="127" s="5" customFormat="1" ht="37.15" customHeight="1"/>
    <row r="128" s="5" customFormat="1" ht="37.15" customHeight="1"/>
    <row r="129" s="5" customFormat="1" ht="37.15" customHeight="1"/>
    <row r="130" s="5" customFormat="1" ht="37.15" customHeight="1"/>
    <row r="131" s="5" customFormat="1" ht="37.15" customHeight="1"/>
    <row r="132" s="5" customFormat="1" ht="37.15" customHeight="1"/>
    <row r="133" s="5" customFormat="1" ht="37.15" customHeight="1"/>
    <row r="134" s="5" customFormat="1" ht="37.15" customHeight="1"/>
    <row r="135" s="5" customFormat="1" ht="37.15" customHeight="1"/>
    <row r="136" s="5" customFormat="1" ht="37.15" customHeight="1"/>
    <row r="137" s="5" customFormat="1" ht="37.15" customHeight="1"/>
    <row r="138" s="5" customFormat="1" ht="37.15" customHeight="1"/>
    <row r="139" s="5" customFormat="1" ht="37.15" customHeight="1"/>
    <row r="140" s="5" customFormat="1" ht="37.15" customHeight="1"/>
    <row r="141" s="5" customFormat="1" ht="37.15" customHeight="1"/>
    <row r="142" s="5" customFormat="1" ht="37.15" customHeight="1"/>
    <row r="143" s="5" customFormat="1" ht="37.15" customHeight="1"/>
    <row r="144" s="5" customFormat="1" ht="37.15" customHeight="1"/>
    <row r="145" s="5" customFormat="1" ht="37.15" customHeight="1"/>
    <row r="146" s="5" customFormat="1" ht="37.15" customHeight="1"/>
    <row r="147" s="5" customFormat="1" ht="37.15" customHeight="1"/>
    <row r="148" s="5" customFormat="1" ht="37.15" customHeight="1"/>
    <row r="149" s="5" customFormat="1" ht="37.15" customHeight="1"/>
    <row r="150" s="5" customFormat="1" ht="37.15" customHeight="1"/>
    <row r="151" s="5" customFormat="1" ht="37.15" customHeight="1"/>
    <row r="152" s="5" customFormat="1" ht="37.15" customHeight="1"/>
    <row r="153" s="5" customFormat="1" ht="37.15" customHeight="1"/>
    <row r="154" s="5" customFormat="1" ht="37.15" customHeight="1"/>
    <row r="155" s="5" customFormat="1" ht="37.15" customHeight="1"/>
    <row r="156" s="5" customFormat="1" ht="37.15" customHeight="1"/>
    <row r="157" s="5" customFormat="1" ht="37.15" customHeight="1"/>
    <row r="158" s="5" customFormat="1" ht="37.15" customHeight="1"/>
    <row r="159" s="5" customFormat="1" ht="37.15" customHeight="1"/>
    <row r="160" s="5" customFormat="1" ht="37.15" customHeight="1"/>
    <row r="161" s="5" customFormat="1" ht="37.15" customHeight="1"/>
    <row r="162" s="5" customFormat="1" ht="37.15" customHeight="1"/>
    <row r="163" s="5" customFormat="1" ht="37.15" customHeight="1"/>
    <row r="164" s="5" customFormat="1" ht="37.15" customHeight="1"/>
    <row r="165" s="5" customFormat="1" ht="37.15" customHeight="1"/>
    <row r="166" s="5" customFormat="1" ht="37.15" customHeight="1"/>
    <row r="167" s="5" customFormat="1" ht="37.15" customHeight="1"/>
    <row r="168" s="5" customFormat="1" ht="37.15" customHeight="1"/>
    <row r="169" s="5" customFormat="1" ht="37.15" customHeight="1"/>
    <row r="170" s="5" customFormat="1" ht="37.15" customHeight="1"/>
    <row r="171" s="5" customFormat="1" ht="37.15" customHeight="1"/>
    <row r="172" s="5" customFormat="1" ht="37.15" customHeight="1"/>
    <row r="173" s="5" customFormat="1" ht="37.15" customHeight="1"/>
    <row r="174" s="5" customFormat="1" ht="37.15" customHeight="1"/>
    <row r="175" s="5" customFormat="1" ht="37.15" customHeight="1"/>
    <row r="176" s="5" customFormat="1" ht="37.15" customHeight="1"/>
    <row r="177" s="5" customFormat="1" ht="37.15" customHeight="1"/>
    <row r="178" s="5" customFormat="1" ht="37.15" customHeight="1"/>
    <row r="179" s="5" customFormat="1" ht="37.15" customHeight="1"/>
    <row r="180" s="5" customFormat="1" ht="37.15" customHeight="1"/>
    <row r="181" s="5" customFormat="1" ht="37.15" customHeight="1"/>
    <row r="182" s="5" customFormat="1" ht="37.15" customHeight="1"/>
    <row r="183" s="5" customFormat="1" ht="37.15" customHeight="1"/>
    <row r="184" s="5" customFormat="1" ht="37.15" customHeight="1"/>
    <row r="185" s="5" customFormat="1" ht="37.15" customHeight="1"/>
    <row r="186" s="5" customFormat="1" ht="37.15" customHeight="1"/>
    <row r="187" s="5" customFormat="1" ht="37.15" customHeight="1"/>
    <row r="188" s="5" customFormat="1" ht="37.15" customHeight="1"/>
    <row r="189" s="5" customFormat="1" ht="37.15" customHeight="1"/>
    <row r="190" s="5" customFormat="1" ht="37.15" customHeight="1"/>
    <row r="191" s="5" customFormat="1" ht="37.15" customHeight="1"/>
    <row r="192" s="5" customFormat="1" ht="37.15" customHeight="1"/>
    <row r="193" s="5" customFormat="1" ht="37.15" customHeight="1"/>
    <row r="194" s="5" customFormat="1" ht="37.15" customHeight="1"/>
    <row r="195" s="5" customFormat="1" ht="37.15" customHeight="1"/>
    <row r="196" s="5" customFormat="1" ht="37.15" customHeight="1"/>
    <row r="197" s="5" customFormat="1" ht="37.15" customHeight="1"/>
    <row r="198" s="5" customFormat="1" ht="37.15" customHeight="1"/>
    <row r="199" s="5" customFormat="1" ht="37.15" customHeight="1"/>
    <row r="200" s="5" customFormat="1" ht="37.15" customHeight="1"/>
    <row r="201" s="5" customFormat="1" ht="37.15" customHeight="1"/>
    <row r="202" s="5" customFormat="1" ht="37.15" customHeight="1"/>
    <row r="203" s="5" customFormat="1" ht="37.15" customHeight="1"/>
    <row r="204" s="5" customFormat="1" ht="37.15" customHeight="1"/>
    <row r="205" s="5" customFormat="1" ht="37.15" customHeight="1"/>
    <row r="206" s="5" customFormat="1" ht="37.15" customHeight="1"/>
    <row r="207" s="5" customFormat="1" ht="37.15" customHeight="1"/>
    <row r="208" s="5" customFormat="1" ht="37.15" customHeight="1"/>
    <row r="209" s="5" customFormat="1" ht="37.15" customHeight="1"/>
    <row r="210" s="5" customFormat="1" ht="37.15" customHeight="1"/>
    <row r="211" s="5" customFormat="1" ht="37.15" customHeight="1"/>
    <row r="212" s="5" customFormat="1" ht="37.15" customHeight="1"/>
  </sheetData>
  <mergeCells count="11">
    <mergeCell ref="E18:F18"/>
    <mergeCell ref="E39:F39"/>
    <mergeCell ref="E47:F47"/>
    <mergeCell ref="E49:F49"/>
    <mergeCell ref="E25:F25"/>
    <mergeCell ref="E21:F21"/>
    <mergeCell ref="E20:F20"/>
    <mergeCell ref="E24:F24"/>
    <mergeCell ref="E22:F22"/>
    <mergeCell ref="E48:F48"/>
    <mergeCell ref="E46:F46"/>
  </mergeCells>
  <printOptions horizontalCentered="1"/>
  <pageMargins left="0" right="0" top="0.75" bottom="1.25" header="0.3" footer="0.55000000000000004"/>
  <pageSetup scale="69" fitToHeight="0" orientation="portrait" r:id="rId1"/>
  <headerFooter alignWithMargins="0">
    <oddFooter>&amp;R&amp;"Arial,Bold"&amp;12&amp;K04+000PAGE &amp;P OF &amp;N
&amp;"Arial,Regular"&amp;8&amp;K000000&amp;Z&amp;F, printed: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FF0000"/>
    <pageSetUpPr fitToPage="1"/>
  </sheetPr>
  <dimension ref="A1:AA205"/>
  <sheetViews>
    <sheetView windowProtection="1" showGridLines="0" zoomScaleNormal="100" workbookViewId="0">
      <selection activeCell="K20" sqref="K20"/>
    </sheetView>
  </sheetViews>
  <sheetFormatPr defaultRowHeight="12.75"/>
  <cols>
    <col min="1" max="1" width="8.28515625" style="5" customWidth="1"/>
    <col min="2" max="2" width="5.7109375" style="5" customWidth="1"/>
    <col min="3" max="3" width="1.5703125" style="5" customWidth="1"/>
    <col min="4" max="4" width="10.5703125" style="5" customWidth="1"/>
    <col min="5" max="5" width="81.28515625" customWidth="1"/>
    <col min="6" max="6" width="2.28515625" customWidth="1"/>
    <col min="7" max="7" width="2.7109375" style="5" customWidth="1"/>
    <col min="8" max="8" width="14.28515625" style="5" customWidth="1"/>
    <col min="9" max="27" width="23" style="5" customWidth="1"/>
  </cols>
  <sheetData>
    <row r="1" spans="1:7" s="5" customFormat="1" ht="32.65" customHeight="1">
      <c r="A1" s="8"/>
      <c r="F1" s="51"/>
    </row>
    <row r="2" spans="1:7" s="5" customFormat="1" ht="6" customHeight="1">
      <c r="A2" s="8"/>
      <c r="F2" s="11"/>
    </row>
    <row r="3" spans="1:7" s="5" customFormat="1" ht="22.9" customHeight="1">
      <c r="B3"/>
      <c r="C3"/>
      <c r="D3"/>
      <c r="E3"/>
      <c r="F3" s="57"/>
      <c r="G3"/>
    </row>
    <row r="4" spans="1:7" s="5" customFormat="1" ht="33.75" customHeight="1">
      <c r="B4"/>
      <c r="C4" s="50"/>
      <c r="D4"/>
      <c r="E4"/>
      <c r="F4" s="10"/>
      <c r="G4"/>
    </row>
    <row r="5" spans="1:7" ht="18">
      <c r="B5"/>
      <c r="C5" s="54" t="s">
        <v>557</v>
      </c>
      <c r="D5" s="42"/>
      <c r="G5"/>
    </row>
    <row r="6" spans="1:7" ht="18">
      <c r="B6"/>
      <c r="C6" s="54" t="s">
        <v>70</v>
      </c>
      <c r="D6" s="43"/>
      <c r="G6"/>
    </row>
    <row r="7" spans="1:7" ht="15">
      <c r="B7"/>
      <c r="C7" s="55"/>
      <c r="D7" s="44"/>
      <c r="G7"/>
    </row>
    <row r="8" spans="1:7" ht="7.15" customHeight="1">
      <c r="B8"/>
      <c r="C8" s="44"/>
      <c r="D8" s="44"/>
      <c r="G8"/>
    </row>
    <row r="9" spans="1:7" ht="23.25">
      <c r="B9"/>
      <c r="C9" s="53" t="s">
        <v>99</v>
      </c>
      <c r="D9" s="45"/>
      <c r="G9"/>
    </row>
    <row r="10" spans="1:7" ht="10.15" customHeight="1">
      <c r="B10"/>
      <c r="C10" s="53"/>
      <c r="D10" s="45"/>
      <c r="G10"/>
    </row>
    <row r="11" spans="1:7" ht="22.9" customHeight="1">
      <c r="B11"/>
      <c r="C11"/>
      <c r="D11" s="78"/>
      <c r="G11"/>
    </row>
    <row r="12" spans="1:7" ht="12.75" hidden="1" customHeight="1">
      <c r="B12"/>
      <c r="C12"/>
      <c r="D12"/>
      <c r="E12" s="9"/>
      <c r="F12" s="4"/>
      <c r="G12"/>
    </row>
    <row r="13" spans="1:7" ht="23.65" customHeight="1">
      <c r="B13"/>
      <c r="C13" s="48" t="s">
        <v>75</v>
      </c>
      <c r="D13" s="48"/>
      <c r="E13" s="48"/>
      <c r="F13" s="49"/>
      <c r="G13"/>
    </row>
    <row r="14" spans="1:7" ht="12" customHeight="1">
      <c r="B14"/>
      <c r="C14"/>
      <c r="D14"/>
      <c r="E14" s="3"/>
      <c r="F14" s="3"/>
      <c r="G14"/>
    </row>
    <row r="15" spans="1:7" ht="22.15" customHeight="1">
      <c r="B15"/>
      <c r="C15" s="65"/>
      <c r="D15" s="73" t="s">
        <v>86</v>
      </c>
      <c r="E15" s="65"/>
      <c r="F15" s="65"/>
      <c r="G15"/>
    </row>
    <row r="16" spans="1:7" ht="10.15" customHeight="1">
      <c r="B16"/>
      <c r="C16"/>
      <c r="D16"/>
      <c r="G16"/>
    </row>
    <row r="17" spans="2:7" ht="22.9" customHeight="1">
      <c r="B17"/>
      <c r="C17" s="77" t="s">
        <v>88</v>
      </c>
      <c r="D17" s="77"/>
      <c r="E17" s="66" t="s">
        <v>73</v>
      </c>
      <c r="F17" s="67"/>
      <c r="G17"/>
    </row>
    <row r="18" spans="2:7" ht="73.900000000000006" customHeight="1">
      <c r="B18"/>
      <c r="C18" s="75" t="s">
        <v>74</v>
      </c>
      <c r="D18" s="75"/>
      <c r="E18" s="1816" t="s">
        <v>76</v>
      </c>
      <c r="F18" s="1817"/>
      <c r="G18"/>
    </row>
    <row r="19" spans="2:7" ht="6.75" customHeight="1">
      <c r="B19"/>
      <c r="C19" s="60"/>
      <c r="D19" s="61"/>
      <c r="E19" s="63"/>
      <c r="F19" s="64"/>
      <c r="G19"/>
    </row>
    <row r="20" spans="2:7" ht="21" customHeight="1">
      <c r="B20"/>
      <c r="C20" s="65"/>
      <c r="D20" s="73" t="s">
        <v>87</v>
      </c>
      <c r="E20" s="65"/>
      <c r="F20" s="65"/>
      <c r="G20"/>
    </row>
    <row r="21" spans="2:7" ht="8.65" customHeight="1">
      <c r="B21"/>
      <c r="C21"/>
      <c r="D21"/>
      <c r="G21"/>
    </row>
    <row r="22" spans="2:7" ht="76.900000000000006" customHeight="1">
      <c r="B22"/>
      <c r="C22" s="74" t="s">
        <v>88</v>
      </c>
      <c r="D22" s="74"/>
      <c r="E22" s="68" t="s">
        <v>78</v>
      </c>
      <c r="F22" s="69"/>
      <c r="G22"/>
    </row>
    <row r="23" spans="2:7" ht="30" customHeight="1">
      <c r="B23"/>
      <c r="C23" s="75" t="s">
        <v>74</v>
      </c>
      <c r="D23" s="75"/>
      <c r="E23" s="59" t="s">
        <v>91</v>
      </c>
      <c r="F23" s="46"/>
      <c r="G23"/>
    </row>
    <row r="24" spans="2:7" ht="23.65" customHeight="1">
      <c r="B24"/>
      <c r="C24" s="77"/>
      <c r="D24" s="77"/>
      <c r="E24" s="59" t="s">
        <v>92</v>
      </c>
      <c r="F24" s="46"/>
      <c r="G24"/>
    </row>
    <row r="25" spans="2:7" ht="36" customHeight="1">
      <c r="B25"/>
      <c r="C25" s="56"/>
      <c r="D25" s="76"/>
      <c r="E25" s="59" t="s">
        <v>93</v>
      </c>
      <c r="F25" s="46"/>
      <c r="G25"/>
    </row>
    <row r="26" spans="2:7" ht="72.75" customHeight="1">
      <c r="B26"/>
      <c r="C26" s="56"/>
      <c r="D26" s="46"/>
      <c r="E26" s="59" t="s">
        <v>83</v>
      </c>
      <c r="F26" s="46"/>
      <c r="G26"/>
    </row>
    <row r="27" spans="2:7" ht="3" customHeight="1">
      <c r="B27"/>
      <c r="C27" s="56"/>
      <c r="D27" s="46"/>
      <c r="E27" s="59"/>
      <c r="F27" s="46"/>
      <c r="G27"/>
    </row>
    <row r="28" spans="2:7" ht="26.65" customHeight="1">
      <c r="B28"/>
      <c r="C28" s="56"/>
      <c r="D28" s="46"/>
      <c r="E28" s="59" t="s">
        <v>79</v>
      </c>
      <c r="F28" s="46"/>
      <c r="G28"/>
    </row>
    <row r="29" spans="2:7" ht="18.75" customHeight="1">
      <c r="B29"/>
      <c r="C29" s="56"/>
      <c r="D29" s="46"/>
      <c r="E29" s="59" t="s">
        <v>80</v>
      </c>
      <c r="F29" s="46"/>
      <c r="G29"/>
    </row>
    <row r="30" spans="2:7" ht="37.15" customHeight="1">
      <c r="B30"/>
      <c r="C30" s="56"/>
      <c r="D30" s="46"/>
      <c r="E30" s="59" t="s">
        <v>77</v>
      </c>
      <c r="F30" s="46"/>
      <c r="G30"/>
    </row>
    <row r="31" spans="2:7" ht="27" customHeight="1">
      <c r="B31"/>
      <c r="C31" s="56"/>
      <c r="D31" s="46"/>
      <c r="E31" s="59" t="s">
        <v>90</v>
      </c>
      <c r="F31" s="46"/>
      <c r="G31"/>
    </row>
    <row r="32" spans="2:7" ht="21.75" customHeight="1">
      <c r="B32"/>
      <c r="C32" s="56"/>
      <c r="D32" s="46"/>
      <c r="E32" s="1818" t="s">
        <v>89</v>
      </c>
      <c r="F32" s="1819"/>
      <c r="G32"/>
    </row>
    <row r="33" spans="2:7" ht="21.75" customHeight="1">
      <c r="B33"/>
      <c r="C33" s="56"/>
      <c r="D33" s="46"/>
      <c r="E33" s="70" t="s">
        <v>81</v>
      </c>
      <c r="F33" s="58"/>
      <c r="G33"/>
    </row>
    <row r="34" spans="2:7" ht="21.75" customHeight="1">
      <c r="B34"/>
      <c r="C34" s="47"/>
      <c r="D34"/>
      <c r="E34" s="70" t="s">
        <v>82</v>
      </c>
      <c r="G34"/>
    </row>
    <row r="35" spans="2:7" ht="42.75" customHeight="1">
      <c r="B35"/>
      <c r="C35" s="1"/>
      <c r="D35" s="1"/>
      <c r="E35" s="71" t="s">
        <v>84</v>
      </c>
      <c r="G35"/>
    </row>
    <row r="36" spans="2:7" ht="31.9" customHeight="1">
      <c r="B36"/>
      <c r="C36"/>
      <c r="D36"/>
      <c r="E36" s="72" t="s">
        <v>85</v>
      </c>
      <c r="G36"/>
    </row>
    <row r="37" spans="2:7" ht="13.15" customHeight="1">
      <c r="B37"/>
      <c r="C37" s="12"/>
      <c r="D37" s="12"/>
      <c r="G37"/>
    </row>
    <row r="38" spans="2:7" ht="21.75" customHeight="1">
      <c r="C38" s="79"/>
      <c r="D38" s="79"/>
      <c r="E38" s="6"/>
      <c r="F38" s="5"/>
    </row>
    <row r="39" spans="2:7" ht="21.75" customHeight="1">
      <c r="C39" s="79"/>
      <c r="D39" s="79"/>
      <c r="E39" s="6"/>
      <c r="F39" s="5"/>
    </row>
    <row r="40" spans="2:7" ht="21.75" customHeight="1">
      <c r="C40" s="79"/>
      <c r="D40" s="79"/>
      <c r="E40" s="6"/>
      <c r="F40" s="5"/>
    </row>
    <row r="41" spans="2:7" ht="21.75" customHeight="1">
      <c r="C41" s="79"/>
      <c r="D41" s="79"/>
      <c r="E41" s="6"/>
      <c r="F41" s="5"/>
    </row>
    <row r="42" spans="2:7" ht="21.75" customHeight="1">
      <c r="E42" s="5"/>
      <c r="F42" s="5"/>
    </row>
    <row r="43" spans="2:7" s="5" customFormat="1" ht="21.75" customHeight="1">
      <c r="B43" s="79"/>
      <c r="C43" s="79"/>
      <c r="D43" s="79"/>
      <c r="E43" s="79"/>
      <c r="F43" s="79"/>
      <c r="G43" s="79"/>
    </row>
    <row r="44" spans="2:7" s="5" customFormat="1" ht="21.75" customHeight="1">
      <c r="B44" s="79"/>
      <c r="C44" s="79"/>
      <c r="D44" s="79"/>
      <c r="E44" s="79"/>
      <c r="F44" s="79"/>
      <c r="G44" s="79"/>
    </row>
    <row r="45" spans="2:7" s="5" customFormat="1" ht="21.75" customHeight="1">
      <c r="B45" s="79"/>
      <c r="C45" s="79"/>
      <c r="D45" s="79"/>
      <c r="E45" s="79"/>
      <c r="F45" s="79"/>
      <c r="G45" s="79"/>
    </row>
    <row r="46" spans="2:7" s="5" customFormat="1" ht="21.75" customHeight="1">
      <c r="B46" s="79"/>
      <c r="C46" s="79"/>
      <c r="D46" s="79"/>
      <c r="E46" s="79"/>
      <c r="F46" s="79"/>
      <c r="G46" s="79"/>
    </row>
    <row r="47" spans="2:7" s="5" customFormat="1" ht="21.75" customHeight="1">
      <c r="B47" s="79"/>
      <c r="C47" s="79"/>
      <c r="D47" s="79"/>
      <c r="E47" s="79"/>
      <c r="F47" s="79"/>
      <c r="G47" s="79"/>
    </row>
    <row r="48" spans="2:7" s="5" customFormat="1" ht="21.75" customHeight="1">
      <c r="B48" s="79"/>
      <c r="C48" s="79"/>
      <c r="D48" s="79"/>
      <c r="E48" s="79"/>
      <c r="F48" s="79"/>
      <c r="G48" s="79"/>
    </row>
    <row r="49" s="5" customFormat="1" ht="21.75" customHeight="1"/>
    <row r="50" s="5" customFormat="1" ht="21.75" customHeight="1"/>
    <row r="51" s="5" customFormat="1" ht="21.75" customHeight="1"/>
    <row r="52" s="5" customFormat="1" ht="21.75" customHeight="1"/>
    <row r="53" s="5" customFormat="1" ht="21.75" customHeight="1"/>
    <row r="54" s="5" customFormat="1" ht="21.75" customHeight="1"/>
    <row r="55" s="5" customFormat="1" ht="37.15" customHeight="1"/>
    <row r="56" s="5" customFormat="1" ht="37.15" customHeight="1"/>
    <row r="57" s="5" customFormat="1" ht="37.15" customHeight="1"/>
    <row r="58" s="5" customFormat="1" ht="37.15" customHeight="1"/>
    <row r="59" s="5" customFormat="1" ht="37.15" customHeight="1"/>
    <row r="60" s="5" customFormat="1" ht="37.15" customHeight="1"/>
    <row r="61" s="5" customFormat="1" ht="37.15" customHeight="1"/>
    <row r="62" s="5" customFormat="1" ht="37.15" customHeight="1"/>
    <row r="63" s="5" customFormat="1" ht="37.15" customHeight="1"/>
    <row r="64" s="5" customFormat="1" ht="37.15" customHeight="1"/>
    <row r="65" s="5" customFormat="1" ht="37.15" customHeight="1"/>
    <row r="66" s="5" customFormat="1" ht="37.15" customHeight="1"/>
    <row r="67" s="5" customFormat="1" ht="37.15" customHeight="1"/>
    <row r="68" s="5" customFormat="1" ht="37.15" customHeight="1"/>
    <row r="69" s="5" customFormat="1" ht="37.15" customHeight="1"/>
    <row r="70" s="5" customFormat="1" ht="37.15" customHeight="1"/>
    <row r="71" s="5" customFormat="1" ht="37.15" customHeight="1"/>
    <row r="72" s="5" customFormat="1" ht="37.15" customHeight="1"/>
    <row r="73" s="5" customFormat="1" ht="37.15" customHeight="1"/>
    <row r="74" s="5" customFormat="1" ht="37.15" customHeight="1"/>
    <row r="75" s="5" customFormat="1" ht="37.15" customHeight="1"/>
    <row r="76" s="5" customFormat="1" ht="37.15" customHeight="1"/>
    <row r="77" s="5" customFormat="1" ht="37.15" customHeight="1"/>
    <row r="78" s="5" customFormat="1" ht="37.15" customHeight="1"/>
    <row r="79" s="5" customFormat="1" ht="37.15" customHeight="1"/>
    <row r="80" s="5" customFormat="1" ht="37.15" customHeight="1"/>
    <row r="81" s="5" customFormat="1" ht="37.15" customHeight="1"/>
    <row r="82" s="5" customFormat="1" ht="37.15" customHeight="1"/>
    <row r="83" s="5" customFormat="1" ht="37.15" customHeight="1"/>
    <row r="84" s="5" customFormat="1" ht="37.15" customHeight="1"/>
    <row r="85" s="5" customFormat="1" ht="37.15" customHeight="1"/>
    <row r="86" s="5" customFormat="1" ht="37.15" customHeight="1"/>
    <row r="87" s="5" customFormat="1" ht="37.15" customHeight="1"/>
    <row r="88" s="5" customFormat="1" ht="37.15" customHeight="1"/>
    <row r="89" s="5" customFormat="1" ht="37.15" customHeight="1"/>
    <row r="90" s="5" customFormat="1" ht="37.15" customHeight="1"/>
    <row r="91" s="5" customFormat="1" ht="37.15" customHeight="1"/>
    <row r="92" s="5" customFormat="1" ht="37.15" customHeight="1"/>
    <row r="93" s="5" customFormat="1" ht="37.15" customHeight="1"/>
    <row r="94" s="5" customFormat="1" ht="37.15" customHeight="1"/>
    <row r="95" s="5" customFormat="1" ht="37.15" customHeight="1"/>
    <row r="96" s="5" customFormat="1" ht="37.15" customHeight="1"/>
    <row r="97" s="5" customFormat="1" ht="37.15" customHeight="1"/>
    <row r="98" s="5" customFormat="1" ht="37.15" customHeight="1"/>
    <row r="99" s="5" customFormat="1" ht="37.15" customHeight="1"/>
    <row r="100" s="5" customFormat="1" ht="37.15" customHeight="1"/>
    <row r="101" s="5" customFormat="1" ht="37.15" customHeight="1"/>
    <row r="102" s="5" customFormat="1" ht="37.15" customHeight="1"/>
    <row r="103" s="5" customFormat="1" ht="37.15" customHeight="1"/>
    <row r="104" s="5" customFormat="1" ht="37.15" customHeight="1"/>
    <row r="105" s="5" customFormat="1" ht="37.15" customHeight="1"/>
    <row r="106" s="5" customFormat="1" ht="37.15" customHeight="1"/>
    <row r="107" s="5" customFormat="1" ht="37.15" customHeight="1"/>
    <row r="108" s="5" customFormat="1" ht="37.15" customHeight="1"/>
    <row r="109" s="5" customFormat="1" ht="37.15" customHeight="1"/>
    <row r="110" s="5" customFormat="1" ht="37.15" customHeight="1"/>
    <row r="111" s="5" customFormat="1" ht="37.15" customHeight="1"/>
    <row r="112" s="5" customFormat="1" ht="37.15" customHeight="1"/>
    <row r="113" s="5" customFormat="1" ht="37.15" customHeight="1"/>
    <row r="114" s="5" customFormat="1" ht="37.15" customHeight="1"/>
    <row r="115" s="5" customFormat="1" ht="37.15" customHeight="1"/>
    <row r="116" s="5" customFormat="1" ht="37.15" customHeight="1"/>
    <row r="117" s="5" customFormat="1" ht="37.15" customHeight="1"/>
    <row r="118" s="5" customFormat="1" ht="37.15" customHeight="1"/>
    <row r="119" s="5" customFormat="1" ht="37.15" customHeight="1"/>
    <row r="120" s="5" customFormat="1" ht="37.15" customHeight="1"/>
    <row r="121" s="5" customFormat="1" ht="37.15" customHeight="1"/>
    <row r="122" s="5" customFormat="1" ht="37.15" customHeight="1"/>
    <row r="123" s="5" customFormat="1" ht="37.15" customHeight="1"/>
    <row r="124" s="5" customFormat="1" ht="37.15" customHeight="1"/>
    <row r="125" s="5" customFormat="1" ht="37.15" customHeight="1"/>
    <row r="126" s="5" customFormat="1" ht="37.15" customHeight="1"/>
    <row r="127" s="5" customFormat="1" ht="37.15" customHeight="1"/>
    <row r="128" s="5" customFormat="1" ht="37.15" customHeight="1"/>
    <row r="129" s="5" customFormat="1" ht="37.15" customHeight="1"/>
    <row r="130" s="5" customFormat="1" ht="37.15" customHeight="1"/>
    <row r="131" s="5" customFormat="1" ht="37.15" customHeight="1"/>
    <row r="132" s="5" customFormat="1" ht="37.15" customHeight="1"/>
    <row r="133" s="5" customFormat="1" ht="37.15" customHeight="1"/>
    <row r="134" s="5" customFormat="1" ht="37.15" customHeight="1"/>
    <row r="135" s="5" customFormat="1" ht="37.15" customHeight="1"/>
    <row r="136" s="5" customFormat="1" ht="37.15" customHeight="1"/>
    <row r="137" s="5" customFormat="1" ht="37.15" customHeight="1"/>
    <row r="138" s="5" customFormat="1" ht="37.15" customHeight="1"/>
    <row r="139" s="5" customFormat="1" ht="37.15" customHeight="1"/>
    <row r="140" s="5" customFormat="1" ht="37.15" customHeight="1"/>
    <row r="141" s="5" customFormat="1" ht="37.15" customHeight="1"/>
    <row r="142" s="5" customFormat="1" ht="37.15" customHeight="1"/>
    <row r="143" s="5" customFormat="1" ht="37.15" customHeight="1"/>
    <row r="144" s="5" customFormat="1" ht="37.15" customHeight="1"/>
    <row r="145" s="5" customFormat="1" ht="37.15" customHeight="1"/>
    <row r="146" s="5" customFormat="1" ht="37.15" customHeight="1"/>
    <row r="147" s="5" customFormat="1" ht="37.15" customHeight="1"/>
    <row r="148" s="5" customFormat="1" ht="37.15" customHeight="1"/>
    <row r="149" s="5" customFormat="1" ht="37.15" customHeight="1"/>
    <row r="150" s="5" customFormat="1" ht="37.15" customHeight="1"/>
    <row r="151" s="5" customFormat="1" ht="37.15" customHeight="1"/>
    <row r="152" s="5" customFormat="1" ht="37.15" customHeight="1"/>
    <row r="153" s="5" customFormat="1" ht="37.15" customHeight="1"/>
    <row r="154" s="5" customFormat="1" ht="37.15" customHeight="1"/>
    <row r="155" s="5" customFormat="1" ht="37.15" customHeight="1"/>
    <row r="156" s="5" customFormat="1" ht="37.15" customHeight="1"/>
    <row r="157" s="5" customFormat="1" ht="37.15" customHeight="1"/>
    <row r="158" s="5" customFormat="1" ht="37.15" customHeight="1"/>
    <row r="159" s="5" customFormat="1" ht="37.15" customHeight="1"/>
    <row r="160" s="5" customFormat="1" ht="37.15" customHeight="1"/>
    <row r="161" s="5" customFormat="1" ht="37.15" customHeight="1"/>
    <row r="162" s="5" customFormat="1" ht="37.15" customHeight="1"/>
    <row r="163" s="5" customFormat="1" ht="37.15" customHeight="1"/>
    <row r="164" s="5" customFormat="1" ht="37.15" customHeight="1"/>
    <row r="165" s="5" customFormat="1" ht="37.15" customHeight="1"/>
    <row r="166" s="5" customFormat="1" ht="37.15" customHeight="1"/>
    <row r="167" s="5" customFormat="1" ht="37.15" customHeight="1"/>
    <row r="168" s="5" customFormat="1" ht="37.15" customHeight="1"/>
    <row r="169" s="5" customFormat="1" ht="37.15" customHeight="1"/>
    <row r="170" s="5" customFormat="1" ht="37.15" customHeight="1"/>
    <row r="171" s="5" customFormat="1" ht="37.15" customHeight="1"/>
    <row r="172" s="5" customFormat="1" ht="37.15" customHeight="1"/>
    <row r="173" s="5" customFormat="1" ht="37.15" customHeight="1"/>
    <row r="174" s="5" customFormat="1" ht="37.15" customHeight="1"/>
    <row r="175" s="5" customFormat="1" ht="37.15" customHeight="1"/>
    <row r="176" s="5" customFormat="1" ht="37.15" customHeight="1"/>
    <row r="177" s="5" customFormat="1" ht="37.15" customHeight="1"/>
    <row r="178" s="5" customFormat="1" ht="37.15" customHeight="1"/>
    <row r="179" s="5" customFormat="1" ht="37.15" customHeight="1"/>
    <row r="180" s="5" customFormat="1" ht="37.15" customHeight="1"/>
    <row r="181" s="5" customFormat="1" ht="37.15" customHeight="1"/>
    <row r="182" s="5" customFormat="1" ht="37.15" customHeight="1"/>
    <row r="183" s="5" customFormat="1" ht="37.15" customHeight="1"/>
    <row r="184" s="5" customFormat="1" ht="37.15" customHeight="1"/>
    <row r="185" s="5" customFormat="1" ht="37.15" customHeight="1"/>
    <row r="186" s="5" customFormat="1" ht="37.15" customHeight="1"/>
    <row r="187" s="5" customFormat="1" ht="37.15" customHeight="1"/>
    <row r="188" s="5" customFormat="1" ht="37.15" customHeight="1"/>
    <row r="189" s="5" customFormat="1" ht="37.15" customHeight="1"/>
    <row r="190" s="5" customFormat="1" ht="37.15" customHeight="1"/>
    <row r="191" s="5" customFormat="1" ht="37.15" customHeight="1"/>
    <row r="192" s="5" customFormat="1" ht="37.15" customHeight="1"/>
    <row r="193" s="5" customFormat="1" ht="37.15" customHeight="1"/>
    <row r="194" s="5" customFormat="1" ht="37.15" customHeight="1"/>
    <row r="195" s="5" customFormat="1" ht="37.15" customHeight="1"/>
    <row r="196" s="5" customFormat="1" ht="37.15" customHeight="1"/>
    <row r="197" s="5" customFormat="1" ht="37.15" customHeight="1"/>
    <row r="198" s="5" customFormat="1" ht="37.15" customHeight="1"/>
    <row r="199" s="5" customFormat="1" ht="37.15" customHeight="1"/>
    <row r="200" s="5" customFormat="1" ht="37.15" customHeight="1"/>
    <row r="201" s="5" customFormat="1" ht="37.15" customHeight="1"/>
    <row r="202" s="5" customFormat="1" ht="37.15" customHeight="1"/>
    <row r="203" s="5" customFormat="1" ht="37.15" customHeight="1"/>
    <row r="204" s="5" customFormat="1" ht="37.15" customHeight="1"/>
    <row r="205" s="5" customFormat="1" ht="37.15" customHeight="1"/>
  </sheetData>
  <mergeCells count="2">
    <mergeCell ref="E18:F18"/>
    <mergeCell ref="E32:F32"/>
  </mergeCells>
  <printOptions horizontalCentered="1"/>
  <pageMargins left="0" right="0" top="0.75" bottom="1.25" header="0.3" footer="0.55000000000000004"/>
  <pageSetup fitToHeight="0" orientation="portrait" r:id="rId1"/>
  <headerFooter alignWithMargins="0">
    <oddFooter>&amp;R&amp;"Arial,Bold"&amp;12&amp;K04+000PAGE &amp;P OF &amp;N
&amp;"Arial,Regular"&amp;8&amp;K000000&amp;Z&amp;F, printed: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tabColor theme="4" tint="0.59999389629810485"/>
  </sheetPr>
  <dimension ref="A1:CS127"/>
  <sheetViews>
    <sheetView windowProtection="1" topLeftCell="A13" zoomScaleNormal="100" zoomScaleSheetLayoutView="91" workbookViewId="0">
      <selection activeCell="I39" sqref="I39:K39"/>
    </sheetView>
  </sheetViews>
  <sheetFormatPr defaultColWidth="9.28515625" defaultRowHeight="17.25"/>
  <cols>
    <col min="1" max="1" width="2.42578125" style="312" customWidth="1"/>
    <col min="2" max="2" width="3" style="92" customWidth="1"/>
    <col min="3" max="3" width="12.85546875" style="92" customWidth="1"/>
    <col min="4" max="4" width="10" style="92" customWidth="1"/>
    <col min="5" max="5" width="2.140625" style="92" customWidth="1"/>
    <col min="6" max="6" width="13.140625" style="92" customWidth="1"/>
    <col min="7" max="7" width="13" style="92" customWidth="1"/>
    <col min="8" max="9" width="12.5703125" style="92" customWidth="1"/>
    <col min="10" max="10" width="17.28515625" style="92" customWidth="1"/>
    <col min="11" max="11" width="8.7109375" style="92" customWidth="1"/>
    <col min="12" max="12" width="15.28515625" style="92" customWidth="1"/>
    <col min="13" max="13" width="17.5703125" style="92" customWidth="1"/>
    <col min="14" max="14" width="4" style="92" customWidth="1"/>
    <col min="15" max="15" width="4.42578125" style="312" customWidth="1"/>
    <col min="16" max="16" width="0" style="312" hidden="1" customWidth="1"/>
    <col min="17" max="97" width="9.28515625" style="312"/>
    <col min="98" max="16384" width="9.28515625" style="92"/>
  </cols>
  <sheetData>
    <row r="1" spans="2:15" s="312" customFormat="1" ht="13.5" customHeight="1"/>
    <row r="2" spans="2:15" ht="18" thickBot="1">
      <c r="B2" s="115"/>
      <c r="C2" s="115"/>
      <c r="D2" s="115"/>
      <c r="E2" s="115"/>
      <c r="F2" s="115"/>
      <c r="G2" s="115"/>
      <c r="H2" s="115"/>
      <c r="I2" s="115"/>
      <c r="J2" s="115"/>
      <c r="K2" s="115"/>
      <c r="L2" s="115"/>
      <c r="M2" s="567" t="str">
        <f>'Change Log, Version ID'!F5</f>
        <v xml:space="preserve">CES - 2021b  </v>
      </c>
      <c r="N2" s="107"/>
    </row>
    <row r="3" spans="2:15" ht="21" thickBot="1">
      <c r="B3" s="115"/>
      <c r="C3" s="568"/>
      <c r="D3" s="568"/>
      <c r="E3" s="568"/>
      <c r="F3" s="568"/>
      <c r="G3" s="568"/>
      <c r="H3" s="568"/>
      <c r="I3" s="568"/>
      <c r="J3" s="568"/>
      <c r="K3" s="115"/>
      <c r="L3" s="1445" t="s">
        <v>132</v>
      </c>
      <c r="M3" s="1446"/>
      <c r="N3" s="191"/>
    </row>
    <row r="4" spans="2:15" ht="21" thickBot="1">
      <c r="B4" s="115"/>
      <c r="C4" s="568"/>
      <c r="D4" s="568"/>
      <c r="E4" s="568"/>
      <c r="F4" s="568"/>
      <c r="G4" s="568"/>
      <c r="H4" s="568"/>
      <c r="J4" s="568"/>
      <c r="K4" s="115"/>
      <c r="L4" s="1447" t="str">
        <f>IF(Application!$K$4="","",Application!$K$4)</f>
        <v/>
      </c>
      <c r="M4" s="1448"/>
      <c r="N4" s="110"/>
    </row>
    <row r="5" spans="2:15">
      <c r="C5" s="493" t="s">
        <v>187</v>
      </c>
      <c r="D5" s="109"/>
      <c r="E5" s="109"/>
      <c r="F5" s="109"/>
      <c r="G5" s="109"/>
      <c r="H5" s="109"/>
      <c r="J5" s="569"/>
      <c r="K5" s="115"/>
      <c r="L5" s="115"/>
      <c r="N5" s="107"/>
    </row>
    <row r="6" spans="2:15" ht="20.25">
      <c r="C6" s="494" t="s">
        <v>975</v>
      </c>
      <c r="D6" s="111"/>
      <c r="E6" s="111"/>
      <c r="F6" s="111"/>
      <c r="G6" s="111"/>
      <c r="H6" s="111"/>
      <c r="I6" s="111"/>
      <c r="J6" s="111"/>
      <c r="K6" s="115"/>
      <c r="L6" s="115"/>
      <c r="M6" s="570"/>
      <c r="N6" s="107"/>
    </row>
    <row r="7" spans="2:15" ht="9.75" customHeight="1" thickBot="1">
      <c r="B7" s="115"/>
      <c r="C7" s="311"/>
      <c r="D7" s="112"/>
      <c r="E7" s="112"/>
      <c r="F7" s="112"/>
      <c r="G7" s="112"/>
      <c r="H7" s="571"/>
      <c r="I7" s="572"/>
      <c r="J7" s="572"/>
      <c r="K7" s="115"/>
      <c r="L7" s="115"/>
      <c r="M7" s="115"/>
      <c r="N7" s="115"/>
    </row>
    <row r="8" spans="2:15" ht="19.149999999999999" customHeight="1">
      <c r="C8" s="1449" t="s">
        <v>25</v>
      </c>
      <c r="D8" s="1450"/>
      <c r="E8" s="1842" t="str">
        <f>IF(Application!$D$12="","",Application!$D$12)</f>
        <v xml:space="preserve"> </v>
      </c>
      <c r="F8" s="1843"/>
      <c r="G8" s="1843"/>
      <c r="H8" s="1843"/>
      <c r="I8" s="1843"/>
      <c r="J8" s="1843"/>
      <c r="K8" s="1843"/>
      <c r="L8" s="1843"/>
      <c r="M8" s="1844"/>
      <c r="N8" s="192"/>
      <c r="O8" s="212"/>
    </row>
    <row r="9" spans="2:15" ht="19.149999999999999" customHeight="1">
      <c r="C9" s="1454" t="s">
        <v>131</v>
      </c>
      <c r="D9" s="1455"/>
      <c r="E9" s="1845" t="str">
        <f>IF(Application!$D$13="","",Application!$D$13)</f>
        <v xml:space="preserve"> </v>
      </c>
      <c r="F9" s="1846"/>
      <c r="G9" s="1846"/>
      <c r="H9" s="1846"/>
      <c r="I9" s="1846"/>
      <c r="J9" s="1846"/>
      <c r="K9" s="1846"/>
      <c r="L9" s="1846"/>
      <c r="M9" s="1847"/>
      <c r="N9" s="193"/>
      <c r="O9" s="212"/>
    </row>
    <row r="10" spans="2:15" ht="19.149999999999999" customHeight="1" thickBot="1">
      <c r="C10" s="1462" t="s">
        <v>32</v>
      </c>
      <c r="D10" s="1463"/>
      <c r="E10" s="1838" t="str">
        <f>IF(Application!$K$3="","",Application!$K$3)</f>
        <v/>
      </c>
      <c r="F10" s="1839"/>
      <c r="G10" s="1839"/>
      <c r="H10" s="1839"/>
      <c r="I10" s="1839"/>
      <c r="J10" s="1839"/>
      <c r="K10" s="1839"/>
      <c r="L10" s="1839"/>
      <c r="M10" s="1840"/>
      <c r="N10" s="192"/>
      <c r="O10" s="212"/>
    </row>
    <row r="11" spans="2:15" ht="7.9" customHeight="1" thickBot="1"/>
    <row r="12" spans="2:15" ht="19.149999999999999" customHeight="1" thickBot="1">
      <c r="C12" s="1467" t="s">
        <v>253</v>
      </c>
      <c r="D12" s="1467"/>
      <c r="F12" s="1468"/>
      <c r="G12" s="1468"/>
      <c r="H12" s="1468"/>
      <c r="I12" s="1468"/>
      <c r="K12" s="1469" t="s">
        <v>134</v>
      </c>
      <c r="L12" s="1470"/>
      <c r="M12" s="1471"/>
    </row>
    <row r="13" spans="2:15" ht="19.149999999999999" customHeight="1" thickBot="1">
      <c r="C13" s="1827" t="str">
        <f>IF(AND(ISTEXT(Application!$N$3),ISTEXT(Application!$K$14),ISTEXT(Application!$K$3),ISTEXT(Application!$D$15)),"COMPLETE","INCOMPLETE")</f>
        <v>INCOMPLETE</v>
      </c>
      <c r="D13" s="1827"/>
      <c r="F13" s="92" t="s">
        <v>189</v>
      </c>
      <c r="H13" s="373"/>
      <c r="I13" s="373"/>
      <c r="K13" s="1407" t="s">
        <v>232</v>
      </c>
      <c r="L13" s="1408"/>
      <c r="M13" s="1409"/>
      <c r="N13" s="94"/>
      <c r="O13" s="313"/>
    </row>
    <row r="14" spans="2:15" ht="19.149999999999999" customHeight="1">
      <c r="C14" s="1830" t="str">
        <f>IF(AND(ISTEXT(Application!$D$12),ISTEXT(Application!$D$13),(NOT(ISBLANK(Application!$H$14)))),"COMPLETE","INCOMPLETE")</f>
        <v>COMPLETE</v>
      </c>
      <c r="D14" s="1831"/>
      <c r="F14" s="92" t="s">
        <v>136</v>
      </c>
      <c r="H14" s="374"/>
      <c r="I14" s="374"/>
      <c r="K14" s="455"/>
      <c r="L14" s="1834" t="s">
        <v>31</v>
      </c>
      <c r="M14" s="1835"/>
      <c r="O14" s="313"/>
    </row>
    <row r="15" spans="2:15" ht="19.149999999999999" customHeight="1">
      <c r="C15" s="1475" t="str">
        <f>IF(AND(ISTEXT(Application!$D$29),ISTEXT(Application!$D$26),ISTEXT(Application!$D$28),ISTEXT(Application!$J$28),(NOT(ISBLANK(Application!$O$28)))),"COMPLETE","INCOMPLETE")</f>
        <v>INCOMPLETE</v>
      </c>
      <c r="D15" s="1476"/>
      <c r="F15" s="92" t="s">
        <v>188</v>
      </c>
      <c r="K15" s="455"/>
      <c r="L15" s="1670" t="s">
        <v>157</v>
      </c>
      <c r="M15" s="1671"/>
      <c r="O15" s="313"/>
    </row>
    <row r="16" spans="2:15" ht="19.5" customHeight="1">
      <c r="C16" s="7"/>
      <c r="D16" s="7"/>
      <c r="E16"/>
      <c r="K16" s="455"/>
      <c r="L16" s="1670"/>
      <c r="M16" s="1671"/>
      <c r="O16" s="313"/>
    </row>
    <row r="17" spans="2:15" ht="19.5" customHeight="1">
      <c r="C17" s="375" t="s">
        <v>14</v>
      </c>
      <c r="D17" s="375" t="s">
        <v>126</v>
      </c>
      <c r="K17" s="455"/>
      <c r="L17" s="1836"/>
      <c r="M17" s="1837"/>
      <c r="O17" s="313"/>
    </row>
    <row r="18" spans="2:15" ht="19.149999999999999" customHeight="1" thickBot="1">
      <c r="C18" s="448"/>
      <c r="D18" s="448"/>
      <c r="F18" s="92" t="s">
        <v>1031</v>
      </c>
      <c r="K18" s="455"/>
      <c r="L18" s="1848"/>
      <c r="M18" s="1849"/>
      <c r="O18" s="313"/>
    </row>
    <row r="19" spans="2:15" ht="19.149999999999999" customHeight="1" thickBot="1">
      <c r="C19" s="448"/>
      <c r="D19" s="555"/>
      <c r="F19" s="92" t="s">
        <v>1040</v>
      </c>
      <c r="H19" s="371"/>
      <c r="I19" s="371"/>
      <c r="K19" s="1407" t="s">
        <v>233</v>
      </c>
      <c r="L19" s="1408"/>
      <c r="M19" s="1409"/>
      <c r="O19" s="313"/>
    </row>
    <row r="20" spans="2:15" ht="19.149999999999999" customHeight="1">
      <c r="B20" s="194"/>
      <c r="C20" s="317"/>
      <c r="D20" s="317"/>
      <c r="F20" s="92" t="s">
        <v>1041</v>
      </c>
      <c r="K20" s="540"/>
      <c r="L20" s="1850" t="s">
        <v>135</v>
      </c>
      <c r="M20" s="1851"/>
    </row>
    <row r="21" spans="2:15" ht="19.149999999999999" customHeight="1">
      <c r="F21" s="92" t="s">
        <v>1042</v>
      </c>
      <c r="G21" s="92" t="s">
        <v>1044</v>
      </c>
      <c r="K21" s="454"/>
      <c r="L21" s="1836"/>
      <c r="M21" s="1837"/>
    </row>
    <row r="22" spans="2:15">
      <c r="C22" s="1826"/>
      <c r="D22" s="1826"/>
      <c r="F22" s="92" t="s">
        <v>1043</v>
      </c>
      <c r="K22" s="455"/>
      <c r="L22" s="1670" t="s">
        <v>327</v>
      </c>
      <c r="M22" s="1671"/>
    </row>
    <row r="23" spans="2:15" ht="19.149999999999999" customHeight="1" thickBot="1">
      <c r="C23" s="558"/>
      <c r="D23" s="559"/>
      <c r="F23" s="92" t="s">
        <v>1045</v>
      </c>
      <c r="K23" s="474"/>
      <c r="L23" s="1848"/>
      <c r="M23" s="1849"/>
      <c r="O23" s="313"/>
    </row>
    <row r="24" spans="2:15" ht="19.149999999999999" customHeight="1" thickBot="1">
      <c r="C24" s="558"/>
      <c r="D24" s="559"/>
      <c r="F24" s="372"/>
      <c r="K24" s="1407" t="s">
        <v>234</v>
      </c>
      <c r="L24" s="1408"/>
      <c r="M24" s="1409"/>
      <c r="O24" s="452"/>
    </row>
    <row r="25" spans="2:15" ht="19.149999999999999" customHeight="1">
      <c r="C25" s="558"/>
      <c r="D25" s="559"/>
      <c r="F25" s="372"/>
      <c r="K25" s="453"/>
      <c r="L25" s="1854" t="s">
        <v>324</v>
      </c>
      <c r="M25" s="1855"/>
    </row>
    <row r="26" spans="2:15" ht="19.149999999999999" customHeight="1">
      <c r="C26" s="558"/>
      <c r="D26" s="559"/>
      <c r="K26" s="454"/>
      <c r="L26" s="1856" t="s">
        <v>235</v>
      </c>
      <c r="M26" s="1857"/>
    </row>
    <row r="27" spans="2:15" ht="19.149999999999999" customHeight="1">
      <c r="C27" s="558"/>
      <c r="D27" s="559"/>
      <c r="F27" s="372"/>
      <c r="G27" s="372"/>
      <c r="H27" s="372"/>
      <c r="I27" s="372"/>
      <c r="J27" s="372"/>
      <c r="K27" s="454"/>
      <c r="L27" s="1852"/>
      <c r="M27" s="1853"/>
    </row>
    <row r="28" spans="2:15" ht="19.149999999999999" customHeight="1">
      <c r="C28" s="558"/>
      <c r="D28" s="559"/>
      <c r="H28" s="372"/>
      <c r="I28" s="372"/>
      <c r="J28" s="372"/>
      <c r="K28" s="454"/>
      <c r="L28" s="1852"/>
      <c r="M28" s="1853"/>
    </row>
    <row r="29" spans="2:15" ht="18.75" customHeight="1">
      <c r="C29" s="7"/>
      <c r="D29" s="7"/>
      <c r="E29" s="7"/>
      <c r="F29" s="7"/>
      <c r="G29" s="7"/>
      <c r="H29" s="7"/>
      <c r="I29" s="7"/>
      <c r="J29" s="372"/>
      <c r="K29" s="454"/>
      <c r="L29" s="1852"/>
      <c r="M29" s="1853"/>
    </row>
    <row r="30" spans="2:15" ht="19.149999999999999" customHeight="1">
      <c r="C30" s="7"/>
      <c r="D30" s="7"/>
      <c r="E30" s="7"/>
      <c r="F30" s="7"/>
      <c r="G30" s="7"/>
      <c r="H30" s="7"/>
      <c r="I30" s="7"/>
      <c r="J30" s="372"/>
      <c r="K30" s="454"/>
      <c r="L30" s="1852" t="s">
        <v>328</v>
      </c>
      <c r="M30" s="1853"/>
    </row>
    <row r="31" spans="2:15" ht="19.5" customHeight="1">
      <c r="C31" s="564"/>
      <c r="D31" s="565"/>
      <c r="E31" s="7"/>
      <c r="F31" s="7"/>
      <c r="G31" s="7"/>
      <c r="H31" s="7"/>
      <c r="I31" s="7"/>
      <c r="J31" s="7"/>
      <c r="K31" s="455"/>
      <c r="L31" s="1852" t="s">
        <v>241</v>
      </c>
      <c r="M31" s="1853"/>
    </row>
    <row r="32" spans="2:15" ht="18.75" customHeight="1">
      <c r="C32" s="558"/>
      <c r="D32" s="559"/>
      <c r="G32" s="7"/>
      <c r="H32" s="7"/>
      <c r="I32" s="7"/>
      <c r="J32" s="372"/>
      <c r="K32" s="455"/>
      <c r="L32" s="1852" t="s">
        <v>323</v>
      </c>
      <c r="M32" s="1853"/>
    </row>
    <row r="33" spans="2:16" ht="19.149999999999999" customHeight="1">
      <c r="C33" s="558"/>
      <c r="D33" s="559"/>
      <c r="K33" s="455"/>
      <c r="L33" s="1852"/>
      <c r="M33" s="1853"/>
    </row>
    <row r="34" spans="2:16" ht="19.149999999999999" customHeight="1">
      <c r="C34" s="558"/>
      <c r="D34" s="559"/>
      <c r="F34" s="566"/>
    </row>
    <row r="35" spans="2:16" ht="19.149999999999999" customHeight="1">
      <c r="B35" s="380"/>
      <c r="C35" s="558"/>
      <c r="D35" s="559"/>
      <c r="F35" s="566"/>
      <c r="L35" s="473"/>
      <c r="M35" s="377"/>
    </row>
    <row r="36" spans="2:16" ht="19.149999999999999" customHeight="1">
      <c r="B36" s="194"/>
      <c r="C36" s="558"/>
      <c r="D36" s="559"/>
      <c r="L36" s="376"/>
      <c r="M36" s="377"/>
    </row>
    <row r="37" spans="2:16" ht="19.149999999999999" customHeight="1">
      <c r="C37" s="558"/>
      <c r="D37" s="559"/>
      <c r="K37" s="562"/>
    </row>
    <row r="38" spans="2:16" ht="19.149999999999999" customHeight="1">
      <c r="C38" s="558"/>
      <c r="D38" s="559"/>
      <c r="I38" s="1832"/>
      <c r="J38" s="1832"/>
      <c r="K38" s="562"/>
    </row>
    <row r="39" spans="2:16" ht="19.149999999999999" customHeight="1">
      <c r="C39" s="560"/>
      <c r="D39" s="561"/>
      <c r="I39" s="980"/>
      <c r="J39" s="981"/>
      <c r="K39" s="982"/>
    </row>
    <row r="40" spans="2:16" ht="19.149999999999999" customHeight="1">
      <c r="C40" s="560"/>
      <c r="D40" s="561"/>
      <c r="I40" s="980"/>
      <c r="J40" s="982"/>
      <c r="K40" s="982"/>
    </row>
    <row r="41" spans="2:16" ht="19.149999999999999" customHeight="1">
      <c r="C41" s="560"/>
      <c r="D41" s="561"/>
    </row>
    <row r="42" spans="2:16" ht="19.149999999999999" customHeight="1">
      <c r="F42" s="1833"/>
      <c r="G42" s="1833"/>
      <c r="H42" s="1833"/>
      <c r="I42" s="1833"/>
      <c r="J42" s="1833"/>
      <c r="K42" s="1833"/>
      <c r="L42" s="1833"/>
      <c r="M42" s="1833"/>
    </row>
    <row r="43" spans="2:16" ht="19.149999999999999" customHeight="1"/>
    <row r="44" spans="2:16" ht="19.149999999999999" customHeight="1">
      <c r="C44" s="94"/>
      <c r="D44" s="94"/>
    </row>
    <row r="45" spans="2:16" ht="19.149999999999999" customHeight="1">
      <c r="C45" s="982"/>
      <c r="D45" s="1030"/>
    </row>
    <row r="46" spans="2:16" ht="19.149999999999999" customHeight="1">
      <c r="C46" s="982"/>
      <c r="D46" s="1030"/>
      <c r="M46" s="1019"/>
    </row>
    <row r="47" spans="2:16" ht="19.149999999999999" customHeight="1">
      <c r="C47" s="982"/>
      <c r="D47" s="1030"/>
      <c r="L47" s="376"/>
      <c r="P47" s="312" t="s">
        <v>555</v>
      </c>
    </row>
    <row r="48" spans="2:16" ht="19.149999999999999" customHeight="1">
      <c r="C48" s="982"/>
      <c r="D48" s="1030"/>
      <c r="L48" s="376"/>
      <c r="P48" s="312" t="s">
        <v>133</v>
      </c>
    </row>
    <row r="49" spans="2:14" ht="19.149999999999999" customHeight="1">
      <c r="C49" s="982"/>
      <c r="D49" s="1030"/>
      <c r="L49" s="376"/>
    </row>
    <row r="50" spans="2:14" ht="19.149999999999999" customHeight="1">
      <c r="C50" s="240"/>
      <c r="D50" s="240"/>
    </row>
    <row r="51" spans="2:14" ht="19.5" customHeight="1" thickBot="1">
      <c r="C51" s="541" t="s">
        <v>596</v>
      </c>
    </row>
    <row r="52" spans="2:14" ht="19.149999999999999" customHeight="1" thickBot="1">
      <c r="C52" s="318" t="s">
        <v>133</v>
      </c>
      <c r="D52" s="241"/>
      <c r="F52" s="1687" t="s">
        <v>198</v>
      </c>
      <c r="G52" s="1687"/>
      <c r="H52" s="1688" t="str">
        <f>IF(Application!$K$29="","",Application!$K$29)</f>
        <v/>
      </c>
      <c r="I52" s="1688"/>
      <c r="J52" s="1688"/>
      <c r="L52" s="1828" t="s">
        <v>216</v>
      </c>
      <c r="M52" s="1829"/>
    </row>
    <row r="53" spans="2:14" ht="19.149999999999999" customHeight="1" thickBot="1">
      <c r="C53" s="318" t="s">
        <v>555</v>
      </c>
      <c r="D53" s="241"/>
      <c r="F53" s="1687" t="s">
        <v>199</v>
      </c>
      <c r="G53" s="1687"/>
      <c r="H53" s="1688" t="str">
        <f>IF(Application!$D$29="","",Application!$D$29)</f>
        <v/>
      </c>
      <c r="I53" s="1688"/>
      <c r="J53" s="1688"/>
      <c r="L53" s="460" t="s">
        <v>248</v>
      </c>
      <c r="M53" s="461" t="e">
        <f>'Project Summary Form'!$T$31</f>
        <v>#DIV/0!</v>
      </c>
    </row>
    <row r="54" spans="2:14" ht="19.149999999999999" customHeight="1" thickBot="1">
      <c r="C54" s="318" t="s">
        <v>133</v>
      </c>
      <c r="D54" s="241"/>
      <c r="F54" s="1687" t="s">
        <v>200</v>
      </c>
      <c r="G54" s="1687"/>
      <c r="H54" s="1688" t="str">
        <f>IF(Application!$D$41="","",Application!$D$41)</f>
        <v/>
      </c>
      <c r="I54" s="1688"/>
      <c r="J54" s="1688"/>
      <c r="L54" s="460" t="s">
        <v>254</v>
      </c>
      <c r="M54" s="462">
        <f>'Project Summary Form'!$R$31</f>
        <v>0</v>
      </c>
    </row>
    <row r="55" spans="2:14" ht="19.149999999999999" customHeight="1">
      <c r="C55" s="94"/>
    </row>
    <row r="56" spans="2:14" ht="15.75" customHeight="1" thickBot="1">
      <c r="C56" s="305"/>
      <c r="D56" s="305" t="s">
        <v>213</v>
      </c>
      <c r="E56" s="305"/>
      <c r="F56" s="305"/>
      <c r="G56" s="305"/>
      <c r="H56" s="305"/>
      <c r="I56" s="305"/>
      <c r="J56" s="305"/>
      <c r="K56" s="305"/>
      <c r="L56" s="305"/>
      <c r="M56" s="305"/>
    </row>
    <row r="57" spans="2:14" ht="19.149999999999999" customHeight="1" thickBot="1">
      <c r="C57" s="305"/>
      <c r="D57" s="1423" t="s">
        <v>22</v>
      </c>
      <c r="E57" s="1424"/>
      <c r="F57" s="1424"/>
      <c r="G57" s="1425"/>
      <c r="H57" s="1426" t="s">
        <v>214</v>
      </c>
      <c r="I57" s="1424"/>
      <c r="J57" s="1424"/>
      <c r="K57" s="1424"/>
      <c r="L57" s="1425"/>
      <c r="M57" s="306" t="s">
        <v>215</v>
      </c>
    </row>
    <row r="58" spans="2:14" ht="19.149999999999999" customHeight="1">
      <c r="C58" s="450" t="s">
        <v>14</v>
      </c>
      <c r="D58" s="1841" t="s">
        <v>30</v>
      </c>
      <c r="E58" s="1689"/>
      <c r="F58" s="1689"/>
      <c r="G58" s="1689"/>
      <c r="H58" s="1690"/>
      <c r="I58" s="1691"/>
      <c r="J58" s="1691"/>
      <c r="K58" s="1691"/>
      <c r="L58" s="1692"/>
      <c r="M58" s="308"/>
    </row>
    <row r="59" spans="2:14" ht="19.149999999999999" customHeight="1" thickBot="1">
      <c r="C59" s="451" t="s">
        <v>126</v>
      </c>
      <c r="D59" s="1683"/>
      <c r="E59" s="1683"/>
      <c r="F59" s="1683"/>
      <c r="G59" s="1683"/>
      <c r="H59" s="1684"/>
      <c r="I59" s="1685"/>
      <c r="J59" s="1685"/>
      <c r="K59" s="1685"/>
      <c r="L59" s="1686"/>
      <c r="M59" s="310"/>
    </row>
    <row r="60" spans="2:14" ht="19.149999999999999" customHeight="1">
      <c r="J60" s="1421" t="str">
        <f>'Change Log, Version ID'!F6</f>
        <v>For proposals submitted after August 1, 2019.  20190801a</v>
      </c>
      <c r="K60" s="1421"/>
      <c r="L60" s="1421"/>
      <c r="M60" s="1421"/>
    </row>
    <row r="61" spans="2:14" ht="19.149999999999999" customHeight="1">
      <c r="B61" s="312"/>
      <c r="C61" s="312"/>
      <c r="D61" s="312"/>
      <c r="E61" s="312"/>
      <c r="F61" s="312"/>
      <c r="G61" s="312"/>
      <c r="H61" s="312"/>
      <c r="I61" s="312"/>
      <c r="J61" s="312"/>
      <c r="K61" s="312"/>
      <c r="L61" s="312"/>
      <c r="M61" s="312"/>
      <c r="N61" s="312"/>
    </row>
    <row r="62" spans="2:14" s="312" customFormat="1"/>
    <row r="63" spans="2:14" s="312" customFormat="1"/>
    <row r="64" spans="2:14" s="312" customFormat="1"/>
    <row r="65" s="312" customFormat="1"/>
    <row r="66" s="312" customFormat="1"/>
    <row r="67" s="312" customFormat="1"/>
    <row r="68" s="312" customFormat="1"/>
    <row r="69" s="312" customFormat="1"/>
    <row r="70" s="312" customFormat="1"/>
    <row r="71" s="312" customFormat="1"/>
    <row r="72" s="312" customFormat="1"/>
    <row r="73" s="312" customFormat="1"/>
    <row r="74" s="312" customFormat="1"/>
    <row r="75" s="312" customFormat="1"/>
    <row r="76" s="312" customFormat="1"/>
    <row r="77" s="312" customFormat="1" ht="12.75" customHeight="1"/>
    <row r="78" s="312" customFormat="1" ht="13.5" customHeight="1"/>
    <row r="79" s="312" customFormat="1" ht="13.5" customHeight="1"/>
    <row r="80" s="312" customFormat="1" ht="12.75" customHeight="1"/>
    <row r="81" spans="3:15" s="312" customFormat="1" ht="12.75" customHeight="1"/>
    <row r="82" spans="3:15" s="312" customFormat="1" ht="13.5" customHeight="1">
      <c r="C82" s="315"/>
      <c r="D82" s="315"/>
      <c r="E82" s="315"/>
    </row>
    <row r="83" spans="3:15" s="312" customFormat="1"/>
    <row r="84" spans="3:15" s="312" customFormat="1"/>
    <row r="85" spans="3:15" s="312" customFormat="1"/>
    <row r="86" spans="3:15" s="312" customFormat="1"/>
    <row r="87" spans="3:15" s="312" customFormat="1" ht="12.75" customHeight="1"/>
    <row r="88" spans="3:15" s="312" customFormat="1">
      <c r="O88" s="314"/>
    </row>
    <row r="89" spans="3:15" s="312" customFormat="1">
      <c r="O89" s="314"/>
    </row>
    <row r="90" spans="3:15" s="312" customFormat="1">
      <c r="O90" s="314"/>
    </row>
    <row r="91" spans="3:15" s="312" customFormat="1" ht="13.5" customHeight="1">
      <c r="O91" s="314"/>
    </row>
    <row r="92" spans="3:15" s="312" customFormat="1">
      <c r="O92" s="314"/>
    </row>
    <row r="93" spans="3:15" s="312" customFormat="1">
      <c r="O93" s="314"/>
    </row>
    <row r="94" spans="3:15" s="312" customFormat="1">
      <c r="O94" s="314"/>
    </row>
    <row r="95" spans="3:15" s="312" customFormat="1"/>
    <row r="96" spans="3:15"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pans="2:14" s="312" customFormat="1"/>
    <row r="114" spans="2:14" s="312" customFormat="1"/>
    <row r="115" spans="2:14" s="312" customFormat="1"/>
    <row r="116" spans="2:14" s="312" customFormat="1"/>
    <row r="117" spans="2:14" s="312" customFormat="1"/>
    <row r="118" spans="2:14" s="312" customFormat="1"/>
    <row r="119" spans="2:14" s="312" customFormat="1"/>
    <row r="120" spans="2:14" s="312" customFormat="1"/>
    <row r="121" spans="2:14" s="312" customFormat="1"/>
    <row r="122" spans="2:14" s="312" customFormat="1"/>
    <row r="123" spans="2:14" s="312" customFormat="1"/>
    <row r="124" spans="2:14" s="312" customFormat="1"/>
    <row r="125" spans="2:14" s="312" customFormat="1"/>
    <row r="126" spans="2:14" s="312" customFormat="1"/>
    <row r="127" spans="2:14" s="312" customFormat="1">
      <c r="B127" s="92"/>
      <c r="C127" s="92"/>
      <c r="D127" s="92"/>
      <c r="E127" s="92"/>
      <c r="F127" s="92"/>
      <c r="G127" s="92"/>
      <c r="H127" s="92"/>
      <c r="I127" s="92"/>
      <c r="J127" s="92"/>
      <c r="K127" s="92"/>
      <c r="L127" s="92"/>
      <c r="M127" s="92"/>
      <c r="N127" s="92"/>
    </row>
  </sheetData>
  <mergeCells count="52">
    <mergeCell ref="L30:M30"/>
    <mergeCell ref="L31:M31"/>
    <mergeCell ref="L32:M32"/>
    <mergeCell ref="L33:M33"/>
    <mergeCell ref="L25:M25"/>
    <mergeCell ref="L26:M26"/>
    <mergeCell ref="L27:M27"/>
    <mergeCell ref="L28:M28"/>
    <mergeCell ref="L29:M29"/>
    <mergeCell ref="L18:M18"/>
    <mergeCell ref="L20:M20"/>
    <mergeCell ref="L21:M21"/>
    <mergeCell ref="L22:M22"/>
    <mergeCell ref="L23:M23"/>
    <mergeCell ref="J60:M60"/>
    <mergeCell ref="F52:G52"/>
    <mergeCell ref="D58:G58"/>
    <mergeCell ref="L3:M3"/>
    <mergeCell ref="L4:M4"/>
    <mergeCell ref="C8:D8"/>
    <mergeCell ref="E8:M8"/>
    <mergeCell ref="C9:D9"/>
    <mergeCell ref="E9:M9"/>
    <mergeCell ref="K19:M19"/>
    <mergeCell ref="K24:M24"/>
    <mergeCell ref="C15:D15"/>
    <mergeCell ref="H57:L57"/>
    <mergeCell ref="F54:G54"/>
    <mergeCell ref="H54:J54"/>
    <mergeCell ref="H52:J52"/>
    <mergeCell ref="L17:M17"/>
    <mergeCell ref="C10:D10"/>
    <mergeCell ref="E10:M10"/>
    <mergeCell ref="F12:I12"/>
    <mergeCell ref="K12:M12"/>
    <mergeCell ref="C12:D12"/>
    <mergeCell ref="C22:D22"/>
    <mergeCell ref="C13:D13"/>
    <mergeCell ref="D59:G59"/>
    <mergeCell ref="H58:L58"/>
    <mergeCell ref="L52:M52"/>
    <mergeCell ref="C14:D14"/>
    <mergeCell ref="K13:M13"/>
    <mergeCell ref="D57:G57"/>
    <mergeCell ref="F53:G53"/>
    <mergeCell ref="I38:J38"/>
    <mergeCell ref="F42:M42"/>
    <mergeCell ref="H59:L59"/>
    <mergeCell ref="H53:J53"/>
    <mergeCell ref="L14:M14"/>
    <mergeCell ref="L15:M15"/>
    <mergeCell ref="L16:M16"/>
  </mergeCells>
  <conditionalFormatting sqref="B35">
    <cfRule type="cellIs" dxfId="43" priority="33" operator="equal">
      <formula>"overridden"</formula>
    </cfRule>
    <cfRule type="cellIs" dxfId="42" priority="34" operator="equal">
      <formula>"default"</formula>
    </cfRule>
    <cfRule type="cellIs" dxfId="41" priority="38" operator="equal">
      <formula>overridden</formula>
    </cfRule>
  </conditionalFormatting>
  <conditionalFormatting sqref="C13:C15">
    <cfRule type="cellIs" dxfId="40" priority="29" operator="equal">
      <formula>"COMPLETE"</formula>
    </cfRule>
  </conditionalFormatting>
  <conditionalFormatting sqref="C15">
    <cfRule type="cellIs" dxfId="39" priority="28" operator="equal">
      <formula>"INCOMPLETE"</formula>
    </cfRule>
  </conditionalFormatting>
  <conditionalFormatting sqref="C17:C18">
    <cfRule type="cellIs" dxfId="38" priority="8" operator="equal">
      <formula>"COMPLETE"</formula>
    </cfRule>
  </conditionalFormatting>
  <conditionalFormatting sqref="C19:C20">
    <cfRule type="expression" dxfId="37" priority="6">
      <formula>$H$36="No"</formula>
    </cfRule>
  </conditionalFormatting>
  <conditionalFormatting sqref="C23:C29">
    <cfRule type="cellIs" dxfId="36" priority="16" operator="equal">
      <formula>"overridden"</formula>
    </cfRule>
    <cfRule type="cellIs" dxfId="35" priority="17" operator="equal">
      <formula>"DEFAULT"</formula>
    </cfRule>
  </conditionalFormatting>
  <conditionalFormatting sqref="C32:C41 C43">
    <cfRule type="cellIs" dxfId="34" priority="14" operator="equal">
      <formula>"overridden"</formula>
    </cfRule>
    <cfRule type="cellIs" dxfId="33" priority="15" operator="equal">
      <formula>"DEFAULT"</formula>
    </cfRule>
  </conditionalFormatting>
  <conditionalFormatting sqref="C45:C49">
    <cfRule type="cellIs" dxfId="32" priority="12" operator="equal">
      <formula>"overridden"</formula>
    </cfRule>
    <cfRule type="cellIs" dxfId="31" priority="13" operator="equal">
      <formula>"DEFAULT"</formula>
    </cfRule>
  </conditionalFormatting>
  <conditionalFormatting sqref="C13:D14">
    <cfRule type="cellIs" dxfId="30" priority="27" operator="equal">
      <formula>"INCOMPLETE"</formula>
    </cfRule>
  </conditionalFormatting>
  <conditionalFormatting sqref="C17:D18">
    <cfRule type="cellIs" dxfId="29" priority="7" operator="equal">
      <formula>"INCOMPLETE"</formula>
    </cfRule>
  </conditionalFormatting>
  <conditionalFormatting sqref="C20:D21">
    <cfRule type="expression" dxfId="28" priority="5">
      <formula>$C$20=No</formula>
    </cfRule>
    <cfRule type="expression" dxfId="27" priority="9">
      <formula>$C$20="No"</formula>
    </cfRule>
  </conditionalFormatting>
  <conditionalFormatting sqref="C41:D41">
    <cfRule type="expression" dxfId="26" priority="3">
      <formula>#REF!=""</formula>
    </cfRule>
    <cfRule type="expression" dxfId="25" priority="4">
      <formula>#REF!="No"</formula>
    </cfRule>
  </conditionalFormatting>
  <conditionalFormatting sqref="C42:D42">
    <cfRule type="cellIs" dxfId="24" priority="1" operator="equal">
      <formula>"overridden"</formula>
    </cfRule>
    <cfRule type="cellIs" dxfId="23" priority="2" operator="equal">
      <formula>"DEFAULT"</formula>
    </cfRule>
  </conditionalFormatting>
  <conditionalFormatting sqref="M46">
    <cfRule type="expression" dxfId="22" priority="10">
      <formula>#REF!=""</formula>
    </cfRule>
    <cfRule type="expression" dxfId="21" priority="11">
      <formula>#REF!="No"</formula>
    </cfRule>
  </conditionalFormatting>
  <dataValidations count="3">
    <dataValidation type="list" allowBlank="1" showInputMessage="1" showErrorMessage="1" sqref="C19:D19" xr:uid="{00000000-0002-0000-1700-000000000000}">
      <formula1>"Yes, No"</formula1>
    </dataValidation>
    <dataValidation type="list" allowBlank="1" showInputMessage="1" showErrorMessage="1" sqref="H24:H25 I23:I24" xr:uid="{00000000-0002-0000-1700-000001000000}">
      <formula1>#REF!</formula1>
    </dataValidation>
    <dataValidation type="list" allowBlank="1" showInputMessage="1" showErrorMessage="1" sqref="M46 C52:C54" xr:uid="{00000000-0002-0000-1700-000002000000}">
      <formula1>$P$47:$P$48</formula1>
    </dataValidation>
  </dataValidations>
  <pageMargins left="0.7" right="0.7" top="0.75" bottom="0.75" header="0.3" footer="0.3"/>
  <pageSetup scale="63"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tabColor theme="8" tint="-0.249977111117893"/>
  </sheetPr>
  <dimension ref="A1:CS116"/>
  <sheetViews>
    <sheetView windowProtection="1" topLeftCell="A10" zoomScaleNormal="100" zoomScaleSheetLayoutView="91" workbookViewId="0">
      <selection activeCell="I39" sqref="I39:K39"/>
    </sheetView>
  </sheetViews>
  <sheetFormatPr defaultColWidth="9.28515625" defaultRowHeight="17.25"/>
  <cols>
    <col min="1" max="1" width="2.42578125" style="312" customWidth="1"/>
    <col min="2" max="2" width="3" style="92" customWidth="1"/>
    <col min="3" max="3" width="12.140625" style="92" customWidth="1"/>
    <col min="4" max="4" width="11.28515625" style="92" customWidth="1"/>
    <col min="5" max="5" width="2.140625" style="92" customWidth="1"/>
    <col min="6" max="7" width="13" style="92" customWidth="1"/>
    <col min="8" max="9" width="12.5703125" style="92" customWidth="1"/>
    <col min="10" max="10" width="13" style="92" customWidth="1"/>
    <col min="11" max="11" width="8.7109375" style="92" customWidth="1"/>
    <col min="12" max="12" width="14.42578125" style="92" customWidth="1"/>
    <col min="13" max="13" width="17.28515625" style="92" customWidth="1"/>
    <col min="14" max="14" width="4" style="92" customWidth="1"/>
    <col min="15" max="15" width="2.5703125" style="312" customWidth="1"/>
    <col min="16" max="16" width="0" style="312" hidden="1" customWidth="1"/>
    <col min="17" max="97" width="9.28515625" style="312"/>
    <col min="98" max="16384" width="9.28515625" style="92"/>
  </cols>
  <sheetData>
    <row r="1" spans="2:15" s="312" customFormat="1" ht="12.75" customHeight="1"/>
    <row r="2" spans="2:15" ht="18" thickBot="1">
      <c r="B2" s="107"/>
      <c r="C2" s="107"/>
      <c r="D2" s="107"/>
      <c r="E2" s="107"/>
      <c r="F2" s="107"/>
      <c r="G2" s="107"/>
      <c r="H2" s="107"/>
      <c r="I2" s="107"/>
      <c r="J2" s="107"/>
      <c r="K2" s="107"/>
      <c r="L2" s="107"/>
      <c r="M2" s="510" t="str">
        <f>'Change Log, Version ID'!F5</f>
        <v xml:space="preserve">CES - 2021b  </v>
      </c>
      <c r="N2" s="107"/>
    </row>
    <row r="3" spans="2:15" ht="18" thickBot="1">
      <c r="B3" s="107"/>
      <c r="C3" s="108"/>
      <c r="D3" s="108"/>
      <c r="E3" s="108"/>
      <c r="F3" s="108"/>
      <c r="G3" s="108"/>
      <c r="H3" s="108"/>
      <c r="I3" s="108"/>
      <c r="J3" s="108"/>
      <c r="K3" s="107"/>
      <c r="L3" s="1633" t="s">
        <v>132</v>
      </c>
      <c r="M3" s="1634"/>
      <c r="N3" s="191"/>
    </row>
    <row r="4" spans="2:15" ht="18" thickBot="1">
      <c r="B4" s="107"/>
      <c r="C4" s="108"/>
      <c r="D4" s="108"/>
      <c r="E4" s="108"/>
      <c r="F4" s="108"/>
      <c r="G4" s="108"/>
      <c r="H4" s="108"/>
      <c r="J4" s="108"/>
      <c r="K4" s="107"/>
      <c r="L4" s="1635" t="str">
        <f>IF(Application!$K$4="","",Application!$K$4)</f>
        <v/>
      </c>
      <c r="M4" s="1636"/>
      <c r="N4" s="110"/>
    </row>
    <row r="5" spans="2:15">
      <c r="C5" s="493" t="s">
        <v>187</v>
      </c>
      <c r="D5" s="109"/>
      <c r="E5" s="109"/>
      <c r="F5" s="109"/>
      <c r="G5" s="109"/>
      <c r="H5" s="109"/>
      <c r="J5" s="110"/>
      <c r="K5" s="107"/>
      <c r="L5" s="107"/>
      <c r="M5" s="107"/>
      <c r="N5" s="107"/>
    </row>
    <row r="6" spans="2:15" ht="20.25">
      <c r="C6" s="494" t="s">
        <v>976</v>
      </c>
      <c r="D6" s="111"/>
      <c r="E6" s="111"/>
      <c r="F6" s="111"/>
      <c r="G6" s="111"/>
      <c r="H6" s="111"/>
      <c r="I6" s="111"/>
      <c r="J6" s="111"/>
      <c r="K6" s="107"/>
      <c r="L6" s="107"/>
      <c r="M6" s="438"/>
      <c r="N6" s="107"/>
    </row>
    <row r="7" spans="2:15" ht="9.75" customHeight="1" thickBot="1">
      <c r="B7" s="107"/>
      <c r="C7" s="311"/>
      <c r="D7" s="112"/>
      <c r="E7" s="112"/>
      <c r="F7" s="112"/>
      <c r="G7" s="112"/>
      <c r="H7" s="113"/>
      <c r="I7" s="114"/>
      <c r="J7" s="114"/>
      <c r="K7" s="115"/>
      <c r="L7" s="115"/>
      <c r="M7" s="115"/>
      <c r="N7" s="115"/>
    </row>
    <row r="8" spans="2:15" ht="19.149999999999999" customHeight="1">
      <c r="C8" s="1637" t="s">
        <v>25</v>
      </c>
      <c r="D8" s="1638"/>
      <c r="E8" s="1639" t="str">
        <f>IF(Application!$D$12="","",Application!$D$12)</f>
        <v xml:space="preserve"> </v>
      </c>
      <c r="F8" s="1640"/>
      <c r="G8" s="1640"/>
      <c r="H8" s="1640"/>
      <c r="I8" s="1640"/>
      <c r="J8" s="1640"/>
      <c r="K8" s="1640"/>
      <c r="L8" s="1640"/>
      <c r="M8" s="1641"/>
      <c r="N8" s="192"/>
      <c r="O8" s="212"/>
    </row>
    <row r="9" spans="2:15" ht="19.149999999999999" customHeight="1">
      <c r="C9" s="1642" t="s">
        <v>131</v>
      </c>
      <c r="D9" s="1643"/>
      <c r="E9" s="1644" t="str">
        <f>IF(Application!$D$13="","",Application!$D$13)</f>
        <v xml:space="preserve"> </v>
      </c>
      <c r="F9" s="1645"/>
      <c r="G9" s="1645"/>
      <c r="H9" s="1645"/>
      <c r="I9" s="1645"/>
      <c r="J9" s="1645"/>
      <c r="K9" s="1645"/>
      <c r="L9" s="1645"/>
      <c r="M9" s="1646"/>
      <c r="N9" s="193"/>
      <c r="O9" s="212"/>
    </row>
    <row r="10" spans="2:15" ht="19.149999999999999" customHeight="1" thickBot="1">
      <c r="C10" s="1649" t="s">
        <v>32</v>
      </c>
      <c r="D10" s="1650"/>
      <c r="E10" s="1651" t="str">
        <f>IF(Application!$K$3="","",Application!$K$3)</f>
        <v/>
      </c>
      <c r="F10" s="1652"/>
      <c r="G10" s="1652"/>
      <c r="H10" s="1652"/>
      <c r="I10" s="1652"/>
      <c r="J10" s="1652"/>
      <c r="K10" s="1652"/>
      <c r="L10" s="1652"/>
      <c r="M10" s="1653"/>
      <c r="N10" s="192"/>
      <c r="O10" s="212"/>
    </row>
    <row r="11" spans="2:15" ht="7.9" customHeight="1"/>
    <row r="12" spans="2:15" ht="19.149999999999999" customHeight="1" thickBot="1">
      <c r="C12" s="1745" t="s">
        <v>253</v>
      </c>
      <c r="D12" s="1745"/>
      <c r="F12" s="1468"/>
      <c r="G12" s="1468"/>
      <c r="H12" s="1468"/>
      <c r="I12" s="1468"/>
      <c r="K12" s="1468"/>
      <c r="L12" s="1468"/>
      <c r="M12" s="1468"/>
    </row>
    <row r="13" spans="2:15" ht="19.149999999999999" customHeight="1" thickBot="1">
      <c r="C13" s="375" t="s">
        <v>14</v>
      </c>
      <c r="D13" s="375" t="s">
        <v>126</v>
      </c>
      <c r="K13" s="1469" t="s">
        <v>134</v>
      </c>
      <c r="L13" s="1470"/>
      <c r="M13" s="1471"/>
      <c r="O13" s="313"/>
    </row>
    <row r="14" spans="2:15" ht="19.149999999999999" customHeight="1" thickBot="1">
      <c r="C14" s="448"/>
      <c r="D14" s="448"/>
      <c r="F14" s="92" t="s">
        <v>329</v>
      </c>
      <c r="H14" s="374"/>
      <c r="I14" s="374"/>
      <c r="K14" s="1407" t="s">
        <v>232</v>
      </c>
      <c r="L14" s="1408"/>
      <c r="M14" s="1409"/>
      <c r="O14" s="313"/>
    </row>
    <row r="15" spans="2:15" ht="19.149999999999999" customHeight="1">
      <c r="C15" s="448"/>
      <c r="D15" s="448"/>
      <c r="F15" s="92" t="s">
        <v>330</v>
      </c>
      <c r="H15" s="373"/>
      <c r="I15" s="373"/>
      <c r="K15" s="345"/>
      <c r="L15" s="1647" t="s">
        <v>236</v>
      </c>
      <c r="M15" s="1648"/>
      <c r="N15" s="94"/>
      <c r="O15" s="313"/>
    </row>
    <row r="16" spans="2:15" ht="19.149999999999999" customHeight="1">
      <c r="C16" s="448"/>
      <c r="D16" s="561"/>
      <c r="F16" s="116"/>
      <c r="K16" s="346"/>
      <c r="L16" s="1655" t="s">
        <v>237</v>
      </c>
      <c r="M16" s="1656"/>
      <c r="O16" s="313"/>
    </row>
    <row r="17" spans="2:15" ht="19.149999999999999" customHeight="1" thickBot="1">
      <c r="C17" s="448"/>
      <c r="D17" s="561"/>
      <c r="F17" s="116"/>
      <c r="K17" s="475"/>
      <c r="L17" s="1657" t="s">
        <v>321</v>
      </c>
      <c r="M17" s="1658"/>
      <c r="O17" s="313"/>
    </row>
    <row r="18" spans="2:15" ht="19.149999999999999" customHeight="1" thickBot="1">
      <c r="C18" s="448"/>
      <c r="D18" s="561"/>
      <c r="F18" s="116" t="s">
        <v>255</v>
      </c>
      <c r="K18" s="1407" t="s">
        <v>233</v>
      </c>
      <c r="L18" s="1408"/>
      <c r="M18" s="1409"/>
      <c r="O18" s="313"/>
    </row>
    <row r="19" spans="2:15" ht="19.149999999999999" customHeight="1">
      <c r="C19" s="448"/>
      <c r="D19" s="561"/>
      <c r="F19" s="116"/>
      <c r="K19" s="345"/>
      <c r="L19" s="1647" t="s">
        <v>238</v>
      </c>
      <c r="M19" s="1648"/>
      <c r="O19" s="313"/>
    </row>
    <row r="20" spans="2:15" ht="19.149999999999999" customHeight="1" thickBot="1">
      <c r="C20" s="448"/>
      <c r="D20" s="561"/>
      <c r="F20" s="116"/>
      <c r="K20" s="346"/>
      <c r="L20" s="1681" t="s">
        <v>256</v>
      </c>
      <c r="M20" s="1656"/>
      <c r="O20" s="313"/>
    </row>
    <row r="21" spans="2:15" ht="19.149999999999999" customHeight="1" thickBot="1">
      <c r="C21" s="448"/>
      <c r="D21" s="561"/>
      <c r="F21" s="116" t="s">
        <v>322</v>
      </c>
      <c r="K21" s="1407" t="s">
        <v>234</v>
      </c>
      <c r="L21" s="1408"/>
      <c r="M21" s="1409"/>
      <c r="O21" s="313"/>
    </row>
    <row r="22" spans="2:15" ht="19.149999999999999" customHeight="1">
      <c r="C22" s="1747"/>
      <c r="D22" s="1747"/>
      <c r="K22" s="476"/>
      <c r="L22" s="1673" t="s">
        <v>239</v>
      </c>
      <c r="M22" s="1674"/>
    </row>
    <row r="23" spans="2:15" ht="19.149999999999999" customHeight="1">
      <c r="C23" s="1745" t="s">
        <v>319</v>
      </c>
      <c r="D23" s="1745"/>
      <c r="K23" s="347"/>
      <c r="L23" s="1748" t="s">
        <v>240</v>
      </c>
      <c r="M23" s="1749"/>
    </row>
    <row r="24" spans="2:15" ht="19.149999999999999" customHeight="1">
      <c r="C24" s="448"/>
      <c r="D24" s="448"/>
      <c r="F24" s="92" t="s">
        <v>325</v>
      </c>
      <c r="K24" s="347"/>
      <c r="L24" s="1750" t="s">
        <v>331</v>
      </c>
      <c r="M24" s="1749"/>
    </row>
    <row r="25" spans="2:15" ht="19.149999999999999" customHeight="1">
      <c r="C25" s="448"/>
      <c r="D25" s="561"/>
      <c r="F25" s="372"/>
      <c r="K25" s="347"/>
      <c r="L25" s="1751" t="s">
        <v>320</v>
      </c>
      <c r="M25" s="1749"/>
    </row>
    <row r="26" spans="2:15" ht="19.149999999999999" customHeight="1">
      <c r="C26" s="448"/>
      <c r="D26" s="561"/>
      <c r="K26" s="347"/>
      <c r="L26" s="1751"/>
      <c r="M26" s="1752"/>
    </row>
    <row r="27" spans="2:15" ht="19.149999999999999" customHeight="1">
      <c r="C27" s="448"/>
      <c r="D27" s="561"/>
      <c r="F27" s="92" t="s">
        <v>332</v>
      </c>
      <c r="K27" s="477"/>
      <c r="L27" s="1753"/>
      <c r="M27" s="1754"/>
    </row>
    <row r="28" spans="2:15" ht="19.149999999999999" customHeight="1">
      <c r="C28" s="448"/>
      <c r="D28" s="561"/>
      <c r="K28" s="477"/>
      <c r="L28" s="1753"/>
      <c r="M28" s="1754"/>
    </row>
    <row r="29" spans="2:15" ht="19.149999999999999" customHeight="1">
      <c r="C29" s="448"/>
      <c r="D29" s="561"/>
      <c r="K29" s="477"/>
      <c r="L29" s="1679" t="s">
        <v>326</v>
      </c>
      <c r="M29" s="1746"/>
    </row>
    <row r="30" spans="2:15" ht="19.149999999999999" customHeight="1">
      <c r="C30" s="316"/>
      <c r="D30" s="316"/>
      <c r="K30" s="477"/>
      <c r="L30" s="1757"/>
      <c r="M30" s="1752"/>
    </row>
    <row r="31" spans="2:15" ht="19.149999999999999" customHeight="1">
      <c r="C31" s="316"/>
      <c r="D31" s="316"/>
      <c r="K31" s="477"/>
      <c r="L31" s="1757" t="s">
        <v>241</v>
      </c>
      <c r="M31" s="1752"/>
    </row>
    <row r="32" spans="2:15" ht="19.149999999999999" customHeight="1" thickBot="1">
      <c r="B32" s="380"/>
      <c r="C32" s="317"/>
      <c r="D32" s="317"/>
      <c r="F32" s="116"/>
      <c r="K32" s="347"/>
      <c r="L32" s="1679"/>
      <c r="M32" s="1746"/>
    </row>
    <row r="33" spans="2:16" ht="19.149999999999999" customHeight="1" thickBot="1">
      <c r="B33" s="194"/>
      <c r="C33" s="317"/>
      <c r="D33" s="317"/>
      <c r="F33" s="563"/>
      <c r="H33" s="371"/>
      <c r="I33" s="371"/>
      <c r="K33" s="1407" t="s">
        <v>251</v>
      </c>
      <c r="L33" s="1408"/>
      <c r="M33" s="1409"/>
    </row>
    <row r="34" spans="2:16" ht="19.149999999999999" customHeight="1" thickBot="1">
      <c r="B34" s="194"/>
      <c r="C34" s="7"/>
      <c r="D34" s="7"/>
      <c r="F34" s="1758"/>
      <c r="G34" s="1758"/>
      <c r="H34" s="1758"/>
      <c r="I34" s="1758"/>
      <c r="K34" s="381"/>
      <c r="L34" s="1659" t="s">
        <v>252</v>
      </c>
      <c r="M34" s="1660"/>
    </row>
    <row r="35" spans="2:16" ht="27.75" customHeight="1">
      <c r="C35" s="1747"/>
      <c r="D35" s="1747"/>
    </row>
    <row r="36" spans="2:16" ht="19.149999999999999" customHeight="1">
      <c r="C36" s="317"/>
      <c r="D36" s="317"/>
    </row>
    <row r="37" spans="2:16" ht="19.149999999999999" customHeight="1">
      <c r="C37" s="317"/>
      <c r="D37" s="317"/>
      <c r="M37" s="1019"/>
      <c r="P37" s="312" t="s">
        <v>555</v>
      </c>
    </row>
    <row r="38" spans="2:16" ht="19.149999999999999" customHeight="1">
      <c r="C38" s="317"/>
      <c r="D38" s="317"/>
      <c r="L38" s="376"/>
      <c r="P38" s="312" t="s">
        <v>133</v>
      </c>
    </row>
    <row r="39" spans="2:16" ht="19.149999999999999" customHeight="1">
      <c r="C39" s="317"/>
      <c r="D39" s="317"/>
      <c r="L39" s="376"/>
    </row>
    <row r="40" spans="2:16" ht="17.25" customHeight="1">
      <c r="C40" s="371"/>
      <c r="D40" s="371"/>
      <c r="L40" s="376"/>
    </row>
    <row r="41" spans="2:16" ht="19.149999999999999" customHeight="1" thickBot="1">
      <c r="C41" s="92" t="s">
        <v>589</v>
      </c>
    </row>
    <row r="42" spans="2:16" ht="19.149999999999999" customHeight="1" thickBot="1">
      <c r="C42" s="318" t="s">
        <v>133</v>
      </c>
      <c r="D42" s="241"/>
      <c r="F42" s="1687" t="s">
        <v>198</v>
      </c>
      <c r="G42" s="1687"/>
      <c r="H42" s="1688" t="str">
        <f>IF(Application!$K$29="","",Application!$K$29)</f>
        <v/>
      </c>
      <c r="I42" s="1688"/>
      <c r="J42" s="1688"/>
      <c r="L42" s="1407" t="s">
        <v>216</v>
      </c>
      <c r="M42" s="1409"/>
    </row>
    <row r="43" spans="2:16" ht="19.149999999999999" customHeight="1" thickBot="1">
      <c r="C43" s="318" t="s">
        <v>555</v>
      </c>
      <c r="D43" s="241"/>
      <c r="F43" s="1687" t="s">
        <v>199</v>
      </c>
      <c r="G43" s="1687"/>
      <c r="H43" s="1688" t="str">
        <f>IF(Application!$D$29="","",Application!$D$29)</f>
        <v/>
      </c>
      <c r="I43" s="1688"/>
      <c r="J43" s="1688"/>
      <c r="L43" s="378" t="s">
        <v>248</v>
      </c>
      <c r="M43" s="379" t="e">
        <f>'Project Summary Form'!$T$31</f>
        <v>#DIV/0!</v>
      </c>
    </row>
    <row r="44" spans="2:16" ht="19.149999999999999" customHeight="1" thickBot="1">
      <c r="C44" s="318" t="s">
        <v>133</v>
      </c>
      <c r="D44" s="241"/>
      <c r="F44" s="1687" t="s">
        <v>200</v>
      </c>
      <c r="G44" s="1687"/>
      <c r="H44" s="1688" t="str">
        <f>IF(Application!$D$41="","",Application!$D$41)</f>
        <v/>
      </c>
      <c r="I44" s="1688"/>
      <c r="J44" s="1688"/>
      <c r="L44" s="378" t="s">
        <v>254</v>
      </c>
      <c r="M44" s="443">
        <f>'Project Summary Form'!$R$31</f>
        <v>0</v>
      </c>
    </row>
    <row r="45" spans="2:16" ht="9.6" customHeight="1">
      <c r="C45" s="7"/>
      <c r="D45" s="7"/>
      <c r="E45" s="7"/>
      <c r="F45" s="7"/>
      <c r="G45" s="7"/>
      <c r="H45" s="7"/>
      <c r="I45" s="7"/>
      <c r="J45" s="7"/>
    </row>
    <row r="46" spans="2:16" ht="19.149999999999999" customHeight="1" thickBot="1">
      <c r="C46" s="305"/>
      <c r="D46" s="305" t="s">
        <v>213</v>
      </c>
      <c r="E46" s="305"/>
      <c r="F46" s="305"/>
      <c r="G46" s="305"/>
      <c r="H46" s="305"/>
      <c r="I46" s="305"/>
      <c r="J46" s="305"/>
      <c r="K46" s="305"/>
      <c r="L46" s="305"/>
      <c r="M46" s="305"/>
    </row>
    <row r="47" spans="2:16" ht="19.149999999999999" customHeight="1" thickBot="1">
      <c r="C47" s="305"/>
      <c r="D47" s="1423" t="s">
        <v>22</v>
      </c>
      <c r="E47" s="1424"/>
      <c r="F47" s="1424"/>
      <c r="G47" s="1425"/>
      <c r="H47" s="1426" t="s">
        <v>214</v>
      </c>
      <c r="I47" s="1424"/>
      <c r="J47" s="1424"/>
      <c r="K47" s="1424"/>
      <c r="L47" s="1425"/>
      <c r="M47" s="306" t="s">
        <v>215</v>
      </c>
    </row>
    <row r="48" spans="2:16" ht="19.149999999999999" customHeight="1">
      <c r="C48" s="307" t="s">
        <v>14</v>
      </c>
      <c r="D48" s="1689"/>
      <c r="E48" s="1689"/>
      <c r="F48" s="1689"/>
      <c r="G48" s="1689"/>
      <c r="H48" s="1690"/>
      <c r="I48" s="1691"/>
      <c r="J48" s="1691"/>
      <c r="K48" s="1691"/>
      <c r="L48" s="1692"/>
      <c r="M48" s="308"/>
    </row>
    <row r="49" spans="3:13" ht="19.149999999999999" customHeight="1" thickBot="1">
      <c r="C49" s="309" t="s">
        <v>126</v>
      </c>
      <c r="D49" s="1683"/>
      <c r="E49" s="1683"/>
      <c r="F49" s="1683"/>
      <c r="G49" s="1683"/>
      <c r="H49" s="1684"/>
      <c r="I49" s="1685"/>
      <c r="J49" s="1685"/>
      <c r="K49" s="1685"/>
      <c r="L49" s="1686"/>
      <c r="M49" s="310"/>
    </row>
    <row r="50" spans="3:13" ht="19.149999999999999" customHeight="1">
      <c r="J50" s="1421" t="str">
        <f>'Change Log, Version ID'!F6</f>
        <v>For proposals submitted after August 1, 2019.  20190801a</v>
      </c>
      <c r="K50" s="1421"/>
      <c r="L50" s="1421"/>
      <c r="M50" s="1421"/>
    </row>
    <row r="51" spans="3:13" s="312" customFormat="1"/>
    <row r="52" spans="3:13" s="312" customFormat="1"/>
    <row r="53" spans="3:13" s="312" customFormat="1"/>
    <row r="54" spans="3:13" s="312" customFormat="1"/>
    <row r="55" spans="3:13" s="312" customFormat="1"/>
    <row r="56" spans="3:13" s="312" customFormat="1"/>
    <row r="57" spans="3:13" s="312" customFormat="1"/>
    <row r="58" spans="3:13" s="312" customFormat="1"/>
    <row r="59" spans="3:13" s="312" customFormat="1"/>
    <row r="60" spans="3:13" s="312" customFormat="1"/>
    <row r="61" spans="3:13" s="312" customFormat="1"/>
    <row r="62" spans="3:13" s="312" customFormat="1"/>
    <row r="63" spans="3:13" s="312" customFormat="1"/>
    <row r="64" spans="3:13" s="312" customFormat="1"/>
    <row r="65" spans="3:15" s="312" customFormat="1"/>
    <row r="66" spans="3:15" s="312" customFormat="1" ht="12.75" customHeight="1"/>
    <row r="67" spans="3:15" s="312" customFormat="1" ht="13.5" customHeight="1"/>
    <row r="68" spans="3:15" s="312" customFormat="1" ht="13.5" customHeight="1"/>
    <row r="69" spans="3:15" s="312" customFormat="1" ht="12.75" customHeight="1"/>
    <row r="70" spans="3:15" s="312" customFormat="1" ht="12.75" customHeight="1"/>
    <row r="71" spans="3:15" s="312" customFormat="1" ht="13.5" customHeight="1"/>
    <row r="72" spans="3:15" s="312" customFormat="1">
      <c r="C72" s="315"/>
      <c r="D72" s="315"/>
      <c r="E72" s="315"/>
    </row>
    <row r="73" spans="3:15" s="312" customFormat="1"/>
    <row r="74" spans="3:15" s="312" customFormat="1"/>
    <row r="75" spans="3:15" s="312" customFormat="1"/>
    <row r="76" spans="3:15" s="312" customFormat="1" ht="12.75" customHeight="1"/>
    <row r="77" spans="3:15" s="312" customFormat="1">
      <c r="O77" s="314"/>
    </row>
    <row r="78" spans="3:15" s="312" customFormat="1">
      <c r="O78" s="314"/>
    </row>
    <row r="79" spans="3:15" s="312" customFormat="1">
      <c r="O79" s="314"/>
    </row>
    <row r="80" spans="3:15" s="312" customFormat="1" ht="13.5" customHeight="1">
      <c r="O80" s="314"/>
    </row>
    <row r="81" spans="15:15" s="312" customFormat="1">
      <c r="O81" s="314"/>
    </row>
    <row r="82" spans="15:15" s="312" customFormat="1">
      <c r="O82" s="314"/>
    </row>
    <row r="83" spans="15:15" s="312" customFormat="1">
      <c r="O83" s="314"/>
    </row>
    <row r="84" spans="15:15" s="312" customFormat="1"/>
    <row r="85" spans="15:15" s="312" customFormat="1"/>
    <row r="86" spans="15:15" s="312" customFormat="1"/>
    <row r="87" spans="15:15" s="312" customFormat="1"/>
    <row r="88" spans="15:15" s="312" customFormat="1"/>
    <row r="89" spans="15:15" s="312" customFormat="1"/>
    <row r="90" spans="15:15" s="312" customFormat="1"/>
    <row r="91" spans="15:15" s="312" customFormat="1"/>
    <row r="92" spans="15:15" s="312" customFormat="1"/>
    <row r="93" spans="15:15" s="312" customFormat="1"/>
    <row r="94" spans="15:15" s="312" customFormat="1"/>
    <row r="95" spans="15:15" s="312" customFormat="1"/>
    <row r="96" spans="15:15"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sheetData>
  <mergeCells count="51">
    <mergeCell ref="L25:M25"/>
    <mergeCell ref="L26:M26"/>
    <mergeCell ref="C35:D35"/>
    <mergeCell ref="F42:G42"/>
    <mergeCell ref="H42:J42"/>
    <mergeCell ref="L29:M29"/>
    <mergeCell ref="L31:M31"/>
    <mergeCell ref="K33:M33"/>
    <mergeCell ref="L32:M32"/>
    <mergeCell ref="L42:M42"/>
    <mergeCell ref="L34:M34"/>
    <mergeCell ref="C22:D22"/>
    <mergeCell ref="C23:D23"/>
    <mergeCell ref="L22:M22"/>
    <mergeCell ref="L23:M23"/>
    <mergeCell ref="L24:M24"/>
    <mergeCell ref="K13:M13"/>
    <mergeCell ref="C10:D10"/>
    <mergeCell ref="E10:M10"/>
    <mergeCell ref="C12:D12"/>
    <mergeCell ref="F12:I12"/>
    <mergeCell ref="K12:M12"/>
    <mergeCell ref="L3:M3"/>
    <mergeCell ref="L4:M4"/>
    <mergeCell ref="C8:D8"/>
    <mergeCell ref="E8:M8"/>
    <mergeCell ref="C9:D9"/>
    <mergeCell ref="E9:M9"/>
    <mergeCell ref="K14:M14"/>
    <mergeCell ref="L15:M15"/>
    <mergeCell ref="L17:M17"/>
    <mergeCell ref="L20:M20"/>
    <mergeCell ref="K21:M21"/>
    <mergeCell ref="L19:M19"/>
    <mergeCell ref="K18:M18"/>
    <mergeCell ref="L16:M16"/>
    <mergeCell ref="J50:M50"/>
    <mergeCell ref="L28:M28"/>
    <mergeCell ref="L27:M27"/>
    <mergeCell ref="L30:M30"/>
    <mergeCell ref="H48:L48"/>
    <mergeCell ref="H49:L49"/>
    <mergeCell ref="F34:I34"/>
    <mergeCell ref="D48:G48"/>
    <mergeCell ref="D49:G49"/>
    <mergeCell ref="F43:G43"/>
    <mergeCell ref="H43:J43"/>
    <mergeCell ref="D47:G47"/>
    <mergeCell ref="F44:G44"/>
    <mergeCell ref="H44:J44"/>
    <mergeCell ref="H47:L47"/>
  </mergeCells>
  <conditionalFormatting sqref="C13:C14">
    <cfRule type="cellIs" dxfId="20" priority="30" operator="equal">
      <formula>"COMPLETE"</formula>
    </cfRule>
  </conditionalFormatting>
  <conditionalFormatting sqref="C24">
    <cfRule type="cellIs" dxfId="19" priority="6" operator="equal">
      <formula>"COMPLETE"</formula>
    </cfRule>
  </conditionalFormatting>
  <conditionalFormatting sqref="C13:D14">
    <cfRule type="cellIs" dxfId="18" priority="29" operator="equal">
      <formula>"INCOMPLETE"</formula>
    </cfRule>
  </conditionalFormatting>
  <conditionalFormatting sqref="C14:D15">
    <cfRule type="expression" dxfId="17" priority="33">
      <formula>$H$33="No"</formula>
    </cfRule>
  </conditionalFormatting>
  <conditionalFormatting sqref="C24:D24">
    <cfRule type="cellIs" dxfId="16" priority="5" operator="equal">
      <formula>"INCOMPLETE"</formula>
    </cfRule>
    <cfRule type="expression" dxfId="15" priority="7">
      <formula>$H$33="No"</formula>
    </cfRule>
  </conditionalFormatting>
  <conditionalFormatting sqref="C30:D30">
    <cfRule type="expression" dxfId="14" priority="21">
      <formula>#REF!=""</formula>
    </cfRule>
    <cfRule type="expression" dxfId="13" priority="22">
      <formula>#REF!="No"</formula>
    </cfRule>
  </conditionalFormatting>
  <conditionalFormatting sqref="C31:D33">
    <cfRule type="expression" dxfId="12" priority="19">
      <formula>#REF!=""</formula>
    </cfRule>
    <cfRule type="expression" dxfId="11" priority="20">
      <formula>#REF!="No"</formula>
    </cfRule>
  </conditionalFormatting>
  <conditionalFormatting sqref="C36:D39">
    <cfRule type="expression" dxfId="10" priority="3">
      <formula>#REF!=""</formula>
    </cfRule>
    <cfRule type="expression" dxfId="9" priority="4">
      <formula>#REF!="No"</formula>
    </cfRule>
  </conditionalFormatting>
  <conditionalFormatting sqref="D16:D17 C16:C21 C25:C29">
    <cfRule type="expression" dxfId="8" priority="36">
      <formula>$H$33="No"</formula>
    </cfRule>
  </conditionalFormatting>
  <conditionalFormatting sqref="D25:D26">
    <cfRule type="expression" dxfId="7" priority="8">
      <formula>$H$33="No"</formula>
    </cfRule>
  </conditionalFormatting>
  <conditionalFormatting sqref="M37">
    <cfRule type="expression" dxfId="6" priority="1">
      <formula>#REF!=""</formula>
    </cfRule>
    <cfRule type="expression" dxfId="5" priority="2">
      <formula>#REF!="No"</formula>
    </cfRule>
  </conditionalFormatting>
  <dataValidations count="3">
    <dataValidation type="list" allowBlank="1" showInputMessage="1" showErrorMessage="1" sqref="K34" xr:uid="{00000000-0002-0000-1800-000000000000}">
      <formula1>"Partial, Final"</formula1>
    </dataValidation>
    <dataValidation type="list" allowBlank="1" showInputMessage="1" showErrorMessage="1" sqref="I30" xr:uid="{00000000-0002-0000-1800-000001000000}">
      <formula1>#REF!</formula1>
    </dataValidation>
    <dataValidation type="list" allowBlank="1" showInputMessage="1" showErrorMessage="1" sqref="M37 C42:C44" xr:uid="{00000000-0002-0000-1800-000002000000}">
      <formula1>$P$37:$P$38</formula1>
    </dataValidation>
  </dataValidations>
  <pageMargins left="0.7" right="0.7" top="0.75" bottom="0.75" header="0.3" footer="0.3"/>
  <pageSetup scale="63"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7">
    <tabColor theme="4" tint="0.59999389629810485"/>
  </sheetPr>
  <dimension ref="A1:BR52"/>
  <sheetViews>
    <sheetView windowProtection="1" showGridLines="0" showZeros="0" zoomScaleNormal="100" zoomScaleSheetLayoutView="100" workbookViewId="0">
      <selection activeCell="I39" sqref="I39:K39"/>
    </sheetView>
  </sheetViews>
  <sheetFormatPr defaultColWidth="8.7109375" defaultRowHeight="14.25"/>
  <cols>
    <col min="1" max="1" width="3.140625" style="195" customWidth="1"/>
    <col min="2" max="2" width="3.28515625" style="96" customWidth="1"/>
    <col min="3" max="3" width="15" style="96" customWidth="1"/>
    <col min="4" max="4" width="5.7109375" style="96" customWidth="1"/>
    <col min="5" max="5" width="9.7109375" style="96" customWidth="1"/>
    <col min="6" max="6" width="44.5703125" style="96" customWidth="1"/>
    <col min="7" max="7" width="22" style="96" customWidth="1"/>
    <col min="8" max="8" width="15" style="96" customWidth="1"/>
    <col min="9" max="9" width="14.42578125" style="96" customWidth="1"/>
    <col min="10" max="10" width="16.28515625" style="96" customWidth="1"/>
    <col min="11" max="11" width="3.5703125" style="96" customWidth="1"/>
    <col min="12" max="12" width="2.85546875" style="195" customWidth="1"/>
    <col min="13" max="13" width="4.28515625" style="195" customWidth="1"/>
    <col min="14" max="14" width="10.7109375" style="195" customWidth="1"/>
    <col min="15" max="70" width="8.7109375" style="195"/>
    <col min="71" max="16384" width="8.7109375" style="96"/>
  </cols>
  <sheetData>
    <row r="1" spans="1:70" s="195" customFormat="1" ht="25.15" customHeight="1"/>
    <row r="2" spans="1:70" ht="36" customHeight="1">
      <c r="B2" s="143"/>
      <c r="C2" s="145"/>
      <c r="D2" s="143"/>
      <c r="E2" s="143"/>
      <c r="F2" s="143"/>
      <c r="G2" s="143"/>
      <c r="H2" s="143"/>
      <c r="I2" s="143"/>
      <c r="J2" s="509" t="str">
        <f>'Change Log, Version ID'!F5</f>
        <v xml:space="preserve">CES - 2021b  </v>
      </c>
      <c r="K2" s="143"/>
    </row>
    <row r="3" spans="1:70" ht="16.899999999999999" customHeight="1">
      <c r="B3" s="143"/>
      <c r="C3" s="143"/>
      <c r="D3" s="143"/>
      <c r="E3" s="143"/>
      <c r="F3" s="143"/>
      <c r="G3" s="143"/>
      <c r="H3" s="143"/>
      <c r="I3" s="143"/>
      <c r="J3" s="146"/>
      <c r="K3" s="146"/>
    </row>
    <row r="4" spans="1:70" ht="21" customHeight="1">
      <c r="B4" s="143"/>
      <c r="C4" s="174" t="s">
        <v>187</v>
      </c>
      <c r="D4" s="143"/>
      <c r="E4" s="143"/>
      <c r="F4" s="143"/>
      <c r="G4" s="143"/>
      <c r="H4" s="143"/>
      <c r="I4" s="143" t="s">
        <v>132</v>
      </c>
      <c r="J4" s="449" t="str">
        <f>IF(Application!$K$4="","",Application!$K$4)</f>
        <v/>
      </c>
      <c r="K4" s="143"/>
      <c r="N4" s="292"/>
    </row>
    <row r="5" spans="1:70" ht="18" customHeight="1">
      <c r="B5" s="143"/>
      <c r="C5" s="470" t="s">
        <v>969</v>
      </c>
      <c r="D5" s="143"/>
      <c r="E5" s="143"/>
      <c r="F5" s="144"/>
      <c r="G5" s="143"/>
      <c r="H5" s="143"/>
      <c r="I5" s="147" t="s">
        <v>137</v>
      </c>
      <c r="J5" s="492">
        <f ca="1">TODAY()</f>
        <v>45623</v>
      </c>
      <c r="K5" s="143"/>
    </row>
    <row r="6" spans="1:70" ht="17.25">
      <c r="B6" s="143"/>
      <c r="C6" s="148"/>
      <c r="D6" s="143"/>
      <c r="E6" s="143"/>
      <c r="F6" s="144"/>
      <c r="G6" s="149"/>
      <c r="H6" s="150"/>
      <c r="I6" s="151" t="s">
        <v>306</v>
      </c>
      <c r="J6" s="975" t="e">
        <f>IF('Project Summary Form'!$T$8="","",'Project Summary Form'!$T$8)</f>
        <v>#DIV/0!</v>
      </c>
      <c r="K6" s="143"/>
    </row>
    <row r="7" spans="1:70" ht="19.899999999999999" customHeight="1">
      <c r="B7" s="146"/>
      <c r="C7" s="1859" t="str">
        <f>IF(Application!$K$5="","",Application!$K$5)</f>
        <v/>
      </c>
      <c r="D7" s="1860"/>
      <c r="E7" s="1860"/>
      <c r="F7" s="1861"/>
      <c r="G7" s="149"/>
      <c r="H7" s="150"/>
      <c r="I7" s="151" t="s">
        <v>143</v>
      </c>
      <c r="J7" s="975">
        <f>IF('Project Summary Form'!$T$4="","",'Project Summary Form'!$T$4)</f>
        <v>510000</v>
      </c>
      <c r="K7" s="143"/>
      <c r="L7" s="293"/>
      <c r="M7" s="293"/>
    </row>
    <row r="8" spans="1:70" ht="19.899999999999999" customHeight="1">
      <c r="B8" s="146"/>
      <c r="C8" s="1862" t="str">
        <f>IF(Application!$D$12="","",Application!$D$12)</f>
        <v xml:space="preserve"> </v>
      </c>
      <c r="D8" s="1863"/>
      <c r="E8" s="1863"/>
      <c r="F8" s="1864"/>
      <c r="G8" s="152"/>
      <c r="H8" s="150"/>
      <c r="I8" s="153" t="s">
        <v>138</v>
      </c>
      <c r="J8" s="975">
        <f>H31</f>
        <v>0</v>
      </c>
      <c r="K8" s="143"/>
      <c r="L8" s="293"/>
    </row>
    <row r="9" spans="1:70" ht="19.899999999999999" customHeight="1">
      <c r="B9" s="146"/>
      <c r="C9" s="1865" t="str">
        <f>IF(Application!$D$13="","",Application!$D$13)</f>
        <v xml:space="preserve"> </v>
      </c>
      <c r="D9" s="1866"/>
      <c r="E9" s="1866"/>
      <c r="F9" s="1867"/>
      <c r="G9" s="152"/>
      <c r="H9" s="150"/>
      <c r="I9" s="150" t="s">
        <v>139</v>
      </c>
      <c r="J9" s="976">
        <f>IF('Project Summary Form'!$T$7="","",'Project Summary Form'!$T$7)</f>
        <v>0</v>
      </c>
      <c r="K9" s="143"/>
    </row>
    <row r="10" spans="1:70" ht="19.899999999999999" customHeight="1">
      <c r="B10" s="143"/>
      <c r="C10" s="482" t="s">
        <v>333</v>
      </c>
      <c r="D10" s="146"/>
      <c r="E10" s="154"/>
      <c r="F10" s="146"/>
      <c r="G10" s="149"/>
      <c r="H10" s="149"/>
      <c r="I10" s="150" t="s">
        <v>140</v>
      </c>
      <c r="J10" s="977" t="e">
        <f>IF('Project Summary Form'!$T$6="","",'Project Summary Form'!$T$6)</f>
        <v>#DIV/0!</v>
      </c>
      <c r="K10" s="143"/>
    </row>
    <row r="11" spans="1:70" ht="19.899999999999999" customHeight="1">
      <c r="B11" s="143"/>
      <c r="C11" s="143" t="s">
        <v>334</v>
      </c>
      <c r="D11" s="143"/>
      <c r="E11" s="143"/>
      <c r="F11" s="143"/>
      <c r="G11" s="149"/>
      <c r="H11" s="155"/>
      <c r="I11" s="150" t="s">
        <v>141</v>
      </c>
      <c r="J11" s="978" t="e">
        <f>IF('Project Summary Form'!$T$5="","",'Project Summary Form'!T5)</f>
        <v>#DIV/0!</v>
      </c>
      <c r="K11" s="143"/>
    </row>
    <row r="12" spans="1:70" ht="19.899999999999999" customHeight="1">
      <c r="B12" s="143"/>
      <c r="C12" s="143"/>
      <c r="D12" s="143"/>
      <c r="E12" s="156"/>
      <c r="F12" s="157"/>
      <c r="G12" s="149"/>
      <c r="H12" s="155"/>
      <c r="I12" s="150" t="s">
        <v>148</v>
      </c>
      <c r="J12" s="979" t="e">
        <f>IF(I31&gt;0,(ROUND($I$31*0.0006,0)&amp;" tons"),"")</f>
        <v>#DIV/0!</v>
      </c>
      <c r="K12" s="143"/>
    </row>
    <row r="13" spans="1:70" ht="7.9" customHeight="1">
      <c r="B13" s="143"/>
      <c r="C13" s="158"/>
      <c r="D13" s="159"/>
      <c r="E13" s="159"/>
      <c r="F13" s="160"/>
      <c r="G13" s="143"/>
      <c r="H13" s="161"/>
      <c r="I13" s="162"/>
      <c r="J13" s="163"/>
      <c r="K13" s="161"/>
      <c r="L13" s="294"/>
      <c r="M13" s="294"/>
    </row>
    <row r="14" spans="1:70" ht="79.900000000000006" customHeight="1">
      <c r="B14" s="143"/>
      <c r="C14" s="913" t="s">
        <v>977</v>
      </c>
      <c r="D14" s="913"/>
      <c r="E14" s="913"/>
      <c r="F14" s="913" t="s">
        <v>979</v>
      </c>
      <c r="G14" s="913" t="s">
        <v>980</v>
      </c>
      <c r="H14" s="913" t="s">
        <v>69</v>
      </c>
      <c r="I14" s="913" t="s">
        <v>64</v>
      </c>
      <c r="J14" s="913" t="s">
        <v>65</v>
      </c>
      <c r="K14" s="146"/>
      <c r="L14" s="295"/>
      <c r="M14" s="295"/>
    </row>
    <row r="15" spans="1:70" ht="4.1500000000000004" hidden="1" customHeight="1">
      <c r="B15" s="143"/>
      <c r="C15" s="164"/>
      <c r="D15" s="143"/>
      <c r="E15" s="165"/>
      <c r="F15" s="165"/>
      <c r="G15" s="165"/>
      <c r="H15" s="165"/>
      <c r="I15" s="165"/>
      <c r="J15" s="166"/>
      <c r="K15" s="146"/>
      <c r="L15" s="296"/>
      <c r="M15" s="296"/>
    </row>
    <row r="16" spans="1:70" s="196" customFormat="1" ht="23.25" customHeight="1">
      <c r="A16" s="213"/>
      <c r="B16" s="149"/>
      <c r="C16" s="167">
        <v>1</v>
      </c>
      <c r="D16" s="168"/>
      <c r="E16" s="168"/>
      <c r="F16" s="168" t="str">
        <f>IF('Project Summary Form'!J16="","",'Project Summary Form'!J16)</f>
        <v>Assessment Phase</v>
      </c>
      <c r="G16" s="467">
        <f>IF('Project Summary Form'!L16="","",'Project Summary Form'!L16)</f>
        <v>10000</v>
      </c>
      <c r="H16" s="467" t="str">
        <f>IF('Project Summary Form'!R16="","",'Project Summary Form'!R16)</f>
        <v/>
      </c>
      <c r="I16" s="910" t="str">
        <f>IF('Project Summary Form'!T16="","",'Project Summary Form'!T16)</f>
        <v/>
      </c>
      <c r="J16" s="911" t="str">
        <f>IF(+I16="","",I16*'Project Summary Form'!$T$3)</f>
        <v/>
      </c>
      <c r="K16" s="471"/>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row>
    <row r="17" spans="1:70" s="196" customFormat="1" ht="18" customHeight="1">
      <c r="A17" s="213"/>
      <c r="B17" s="149"/>
      <c r="C17" s="167">
        <v>2</v>
      </c>
      <c r="D17" s="168"/>
      <c r="E17" s="168"/>
      <c r="F17" s="168" t="str">
        <f>IF('Project Summary Form'!J17="","",'Project Summary Form'!J17)</f>
        <v>Commissioning Phase</v>
      </c>
      <c r="G17" s="467">
        <f>IF('Project Summary Form'!L17="","",'Project Summary Form'!L17)</f>
        <v>500000</v>
      </c>
      <c r="H17" s="467" t="str">
        <f>IF('Project Summary Form'!R17="","",'Project Summary Form'!R17)</f>
        <v/>
      </c>
      <c r="I17" s="910" t="str">
        <f>IF('Project Summary Form'!T17="","",'Project Summary Form'!T17)</f>
        <v/>
      </c>
      <c r="J17" s="911" t="str">
        <f>IF(+I17="","",I17*'Project Summary Form'!$T$3)</f>
        <v/>
      </c>
      <c r="K17" s="471"/>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row>
    <row r="18" spans="1:70" ht="18" customHeight="1">
      <c r="B18" s="143"/>
      <c r="C18" s="167">
        <v>3</v>
      </c>
      <c r="D18" s="168"/>
      <c r="E18" s="168"/>
      <c r="F18" s="168" t="str">
        <f>IF('Project Summary Form'!J18="","",'Project Summary Form'!J18)</f>
        <v>Performance Phase</v>
      </c>
      <c r="G18" s="912" t="str">
        <f>IF('Project Summary Form'!L18="","",'Project Summary Form'!L18)</f>
        <v/>
      </c>
      <c r="H18" s="467" t="str">
        <f>IF('Project Summary Form'!R18="","",'Project Summary Form'!R18)</f>
        <v/>
      </c>
      <c r="I18" s="169" t="e">
        <f>IF('Project Summary Form'!T18="","",'Project Summary Form'!T18)</f>
        <v>#DIV/0!</v>
      </c>
      <c r="J18" s="468" t="e">
        <f>IF(+I18="","",I18*'Project Summary Form'!$T$3)</f>
        <v>#DIV/0!</v>
      </c>
      <c r="K18" s="146"/>
    </row>
    <row r="19" spans="1:70" ht="18" customHeight="1">
      <c r="B19" s="143"/>
      <c r="C19" s="167" t="str">
        <f t="shared" ref="C19:C30" si="0">IF(E19="","",+C18+1)</f>
        <v/>
      </c>
      <c r="D19" s="168" t="str">
        <f>IF('Project Summary Form'!D19="","",'Project Summary Form'!D19)</f>
        <v/>
      </c>
      <c r="E19" s="168" t="str">
        <f>IF('Project Summary Form'!E19="","",'Project Summary Form'!E19)</f>
        <v/>
      </c>
      <c r="F19" s="168" t="str">
        <f>IF('Project Summary Form'!J19="","",'Project Summary Form'!J19)</f>
        <v/>
      </c>
      <c r="G19" s="467" t="str">
        <f>IF('Project Summary Form'!L19="","",'Project Summary Form'!L19)</f>
        <v/>
      </c>
      <c r="H19" s="467" t="str">
        <f>IF('Project Summary Form'!R19="","",'Project Summary Form'!R19)</f>
        <v/>
      </c>
      <c r="I19" s="169" t="str">
        <f>IF('Project Summary Form'!T19="","",'Project Summary Form'!T19)</f>
        <v/>
      </c>
      <c r="J19" s="468" t="str">
        <f>IF(+I19="","",I19*'Project Summary Form'!$T$3)</f>
        <v/>
      </c>
      <c r="K19" s="146"/>
    </row>
    <row r="20" spans="1:70" ht="18" customHeight="1">
      <c r="B20" s="143"/>
      <c r="C20" s="167" t="str">
        <f t="shared" si="0"/>
        <v/>
      </c>
      <c r="D20" s="168" t="str">
        <f>IF('Project Summary Form'!D20="","",'Project Summary Form'!D20)</f>
        <v/>
      </c>
      <c r="E20" s="168" t="str">
        <f>IF('Project Summary Form'!E20="","",'Project Summary Form'!E20)</f>
        <v/>
      </c>
      <c r="F20" s="168" t="str">
        <f>IF('Project Summary Form'!J20="","",'Project Summary Form'!J20)</f>
        <v/>
      </c>
      <c r="G20" s="467" t="str">
        <f>IF('Project Summary Form'!L20="","",'Project Summary Form'!L20)</f>
        <v/>
      </c>
      <c r="H20" s="467" t="str">
        <f>IF('Project Summary Form'!R20="","",'Project Summary Form'!R20)</f>
        <v/>
      </c>
      <c r="I20" s="169" t="str">
        <f>IF('Project Summary Form'!T20="","",'Project Summary Form'!T20)</f>
        <v/>
      </c>
      <c r="J20" s="468" t="str">
        <f>IF(+I20="","",I20*'Project Summary Form'!$T$3)</f>
        <v/>
      </c>
      <c r="K20" s="146"/>
    </row>
    <row r="21" spans="1:70" ht="18" customHeight="1">
      <c r="B21" s="143"/>
      <c r="C21" s="167" t="str">
        <f t="shared" si="0"/>
        <v/>
      </c>
      <c r="D21" s="168" t="str">
        <f>IF('Project Summary Form'!D21="","",'Project Summary Form'!D21)</f>
        <v/>
      </c>
      <c r="E21" s="168" t="str">
        <f>IF('Project Summary Form'!E21="","",'Project Summary Form'!E21)</f>
        <v/>
      </c>
      <c r="F21" s="168" t="str">
        <f>IF('Project Summary Form'!J21="","",'Project Summary Form'!J21)</f>
        <v xml:space="preserve">  </v>
      </c>
      <c r="G21" s="467" t="str">
        <f>IF('Project Summary Form'!L21="","",'Project Summary Form'!L21)</f>
        <v/>
      </c>
      <c r="H21" s="467" t="str">
        <f>IF('Project Summary Form'!R21="","",'Project Summary Form'!R21)</f>
        <v/>
      </c>
      <c r="I21" s="169" t="str">
        <f>IF('Project Summary Form'!T21="","",'Project Summary Form'!T21)</f>
        <v/>
      </c>
      <c r="J21" s="468" t="str">
        <f>IF(+I21="","",I21*'Project Summary Form'!$T$3)</f>
        <v/>
      </c>
      <c r="K21" s="146"/>
    </row>
    <row r="22" spans="1:70" ht="18" customHeight="1">
      <c r="B22" s="143"/>
      <c r="C22" s="167" t="str">
        <f t="shared" si="0"/>
        <v/>
      </c>
      <c r="D22" s="168" t="str">
        <f>IF('Project Summary Form'!D22="","",'Project Summary Form'!D22)</f>
        <v/>
      </c>
      <c r="E22" s="168" t="str">
        <f>IF('Project Summary Form'!E22="","",'Project Summary Form'!E22)</f>
        <v/>
      </c>
      <c r="F22" s="168" t="str">
        <f>IF('Project Summary Form'!J22="","",'Project Summary Form'!J22)</f>
        <v/>
      </c>
      <c r="G22" s="467" t="str">
        <f>IF('Project Summary Form'!L22="","",'Project Summary Form'!L22)</f>
        <v/>
      </c>
      <c r="H22" s="467" t="str">
        <f>IF('Project Summary Form'!R22="","",'Project Summary Form'!R22)</f>
        <v/>
      </c>
      <c r="I22" s="169" t="str">
        <f>IF('Project Summary Form'!T22="","",'Project Summary Form'!T22)</f>
        <v/>
      </c>
      <c r="J22" s="468" t="str">
        <f>IF(+I22="","",I22*'Project Summary Form'!$T$3)</f>
        <v/>
      </c>
      <c r="K22" s="146"/>
    </row>
    <row r="23" spans="1:70" ht="18" customHeight="1">
      <c r="B23" s="143"/>
      <c r="C23" s="167" t="str">
        <f t="shared" si="0"/>
        <v/>
      </c>
      <c r="D23" s="168" t="str">
        <f>IF('Project Summary Form'!D23="","",'Project Summary Form'!D23)</f>
        <v/>
      </c>
      <c r="E23" s="168" t="str">
        <f>IF('Project Summary Form'!E23="","",'Project Summary Form'!E23)</f>
        <v/>
      </c>
      <c r="F23" s="168" t="str">
        <f>IF('Project Summary Form'!J23="","",'Project Summary Form'!J23)</f>
        <v/>
      </c>
      <c r="G23" s="467" t="str">
        <f>IF('Project Summary Form'!L23="","",'Project Summary Form'!L23)</f>
        <v/>
      </c>
      <c r="H23" s="467" t="str">
        <f>IF('Project Summary Form'!R23="","",'Project Summary Form'!R23)</f>
        <v/>
      </c>
      <c r="I23" s="169" t="str">
        <f>IF('Project Summary Form'!T23="","",'Project Summary Form'!T23)</f>
        <v/>
      </c>
      <c r="J23" s="468" t="str">
        <f>IF(+I23="","",I23*'Project Summary Form'!$T$3)</f>
        <v/>
      </c>
      <c r="K23" s="146"/>
    </row>
    <row r="24" spans="1:70" ht="18" customHeight="1">
      <c r="B24" s="143"/>
      <c r="C24" s="167" t="str">
        <f t="shared" si="0"/>
        <v/>
      </c>
      <c r="D24" s="168" t="str">
        <f>IF('Project Summary Form'!D24="","",'Project Summary Form'!D24)</f>
        <v/>
      </c>
      <c r="E24" s="168" t="str">
        <f>IF('Project Summary Form'!E24="","",'Project Summary Form'!E24)</f>
        <v/>
      </c>
      <c r="F24" s="168" t="str">
        <f>IF('Project Summary Form'!J24="","",'Project Summary Form'!J24)</f>
        <v/>
      </c>
      <c r="G24" s="467" t="str">
        <f>IF('Project Summary Form'!L24="","",'Project Summary Form'!L24)</f>
        <v/>
      </c>
      <c r="H24" s="467" t="str">
        <f>IF('Project Summary Form'!R24="","",'Project Summary Form'!R24)</f>
        <v/>
      </c>
      <c r="I24" s="169" t="str">
        <f>IF('Project Summary Form'!T24="","",'Project Summary Form'!T24)</f>
        <v/>
      </c>
      <c r="J24" s="468" t="str">
        <f>IF(+I24="","",I24*'Project Summary Form'!$T$3)</f>
        <v/>
      </c>
      <c r="K24" s="146"/>
    </row>
    <row r="25" spans="1:70" ht="18" customHeight="1">
      <c r="B25" s="143"/>
      <c r="C25" s="167" t="str">
        <f t="shared" si="0"/>
        <v/>
      </c>
      <c r="D25" s="168" t="str">
        <f>IF('Project Summary Form'!D25="","",'Project Summary Form'!D25)</f>
        <v/>
      </c>
      <c r="E25" s="168" t="str">
        <f>IF('Project Summary Form'!E25="","",'Project Summary Form'!E25)</f>
        <v/>
      </c>
      <c r="F25" s="168" t="str">
        <f>IF('Project Summary Form'!J25="","",'Project Summary Form'!J25)</f>
        <v/>
      </c>
      <c r="G25" s="467" t="str">
        <f>IF('Project Summary Form'!L25="","",'Project Summary Form'!L25)</f>
        <v/>
      </c>
      <c r="H25" s="467" t="str">
        <f>IF('Project Summary Form'!R25="","",'Project Summary Form'!R25)</f>
        <v/>
      </c>
      <c r="I25" s="169" t="str">
        <f>IF('Project Summary Form'!T25="","",'Project Summary Form'!T25)</f>
        <v/>
      </c>
      <c r="J25" s="468" t="str">
        <f>IF(+I25="","",I25*'Project Summary Form'!$T$3)</f>
        <v/>
      </c>
      <c r="K25" s="146"/>
    </row>
    <row r="26" spans="1:70" ht="18" customHeight="1">
      <c r="B26" s="143"/>
      <c r="C26" s="167" t="str">
        <f t="shared" si="0"/>
        <v/>
      </c>
      <c r="D26" s="168" t="str">
        <f>IF('Project Summary Form'!D26="","",'Project Summary Form'!D26)</f>
        <v/>
      </c>
      <c r="E26" s="168" t="str">
        <f>IF('Project Summary Form'!E26="","",'Project Summary Form'!E26)</f>
        <v/>
      </c>
      <c r="F26" s="168" t="str">
        <f>IF('Project Summary Form'!J26="","",'Project Summary Form'!J26)</f>
        <v/>
      </c>
      <c r="G26" s="467" t="str">
        <f>IF('Project Summary Form'!L26="","",'Project Summary Form'!L26)</f>
        <v/>
      </c>
      <c r="H26" s="467" t="str">
        <f>IF('Project Summary Form'!R26="","",'Project Summary Form'!R26)</f>
        <v/>
      </c>
      <c r="I26" s="169" t="str">
        <f>IF('Project Summary Form'!T26="","",'Project Summary Form'!T26)</f>
        <v/>
      </c>
      <c r="J26" s="468" t="str">
        <f>IF(+I26="","",I26*'Project Summary Form'!$T$3)</f>
        <v/>
      </c>
      <c r="K26" s="146"/>
    </row>
    <row r="27" spans="1:70" ht="18" customHeight="1">
      <c r="B27" s="143"/>
      <c r="C27" s="167" t="str">
        <f t="shared" si="0"/>
        <v/>
      </c>
      <c r="D27" s="168" t="str">
        <f>IF('Project Summary Form'!D27="","",'Project Summary Form'!D27)</f>
        <v/>
      </c>
      <c r="E27" s="168" t="str">
        <f>IF('Project Summary Form'!E27="","",'Project Summary Form'!E27)</f>
        <v/>
      </c>
      <c r="F27" s="168" t="str">
        <f>IF('Project Summary Form'!J27="","",'Project Summary Form'!J27)</f>
        <v/>
      </c>
      <c r="G27" s="467" t="str">
        <f>IF('Project Summary Form'!L27="","",'Project Summary Form'!L27)</f>
        <v/>
      </c>
      <c r="H27" s="467" t="str">
        <f>IF('Project Summary Form'!R27="","",'Project Summary Form'!R27)</f>
        <v/>
      </c>
      <c r="I27" s="169" t="str">
        <f>IF('Project Summary Form'!T27="","",'Project Summary Form'!T27)</f>
        <v/>
      </c>
      <c r="J27" s="468" t="str">
        <f>IF(+I27="","",I27*'Project Summary Form'!$T$3)</f>
        <v/>
      </c>
      <c r="K27" s="146"/>
    </row>
    <row r="28" spans="1:70" ht="18" customHeight="1">
      <c r="B28" s="143"/>
      <c r="C28" s="167" t="str">
        <f t="shared" si="0"/>
        <v/>
      </c>
      <c r="D28" s="168" t="str">
        <f>IF('Project Summary Form'!D28="","",'Project Summary Form'!D28)</f>
        <v/>
      </c>
      <c r="E28" s="168" t="str">
        <f>IF('Project Summary Form'!E28="","",'Project Summary Form'!E28)</f>
        <v/>
      </c>
      <c r="F28" s="168" t="str">
        <f>IF('Project Summary Form'!J28="","",'Project Summary Form'!J28)</f>
        <v/>
      </c>
      <c r="G28" s="467" t="str">
        <f>IF('Project Summary Form'!L28="","",'Project Summary Form'!L28)</f>
        <v/>
      </c>
      <c r="H28" s="467" t="str">
        <f>IF('Project Summary Form'!R28="","",'Project Summary Form'!R28)</f>
        <v/>
      </c>
      <c r="I28" s="169" t="str">
        <f>IF('Project Summary Form'!T28="","",'Project Summary Form'!T28)</f>
        <v/>
      </c>
      <c r="J28" s="468" t="str">
        <f>IF(+I28="","",I28*'Project Summary Form'!$T$3)</f>
        <v/>
      </c>
      <c r="K28" s="146"/>
    </row>
    <row r="29" spans="1:70" ht="18" customHeight="1">
      <c r="B29" s="143"/>
      <c r="C29" s="167" t="str">
        <f t="shared" si="0"/>
        <v/>
      </c>
      <c r="D29" s="168" t="str">
        <f>IF('Project Summary Form'!D29="","",'Project Summary Form'!D29)</f>
        <v/>
      </c>
      <c r="E29" s="168" t="str">
        <f>IF('Project Summary Form'!E29="","",'Project Summary Form'!E29)</f>
        <v/>
      </c>
      <c r="F29" s="168" t="str">
        <f>IF('Project Summary Form'!J29="","",'Project Summary Form'!J29)</f>
        <v/>
      </c>
      <c r="G29" s="467" t="str">
        <f>IF('Project Summary Form'!L29="","",'Project Summary Form'!L29)</f>
        <v/>
      </c>
      <c r="H29" s="467" t="str">
        <f>IF('Project Summary Form'!R29="","",'Project Summary Form'!R29)</f>
        <v/>
      </c>
      <c r="I29" s="169" t="str">
        <f>IF('Project Summary Form'!T29="","",'Project Summary Form'!T29)</f>
        <v/>
      </c>
      <c r="J29" s="468" t="str">
        <f>IF(+I29="","",I29*'Project Summary Form'!$T$3)</f>
        <v/>
      </c>
      <c r="K29" s="146"/>
    </row>
    <row r="30" spans="1:70" ht="18" customHeight="1">
      <c r="B30" s="143"/>
      <c r="C30" s="167" t="str">
        <f t="shared" si="0"/>
        <v/>
      </c>
      <c r="D30" s="168" t="str">
        <f>IF('Project Summary Form'!D30="","",'Project Summary Form'!D30)</f>
        <v/>
      </c>
      <c r="E30" s="168" t="str">
        <f>IF('Project Summary Form'!E30="","",'Project Summary Form'!E30)</f>
        <v/>
      </c>
      <c r="F30" s="168" t="str">
        <f>IF('Project Summary Form'!J30="","",'Project Summary Form'!J30)</f>
        <v/>
      </c>
      <c r="G30" s="467" t="str">
        <f>IF('Project Summary Form'!L30="","",'Project Summary Form'!L30)</f>
        <v/>
      </c>
      <c r="H30" s="467" t="str">
        <f>IF('Project Summary Form'!R30="","",'Project Summary Form'!R30)</f>
        <v/>
      </c>
      <c r="I30" s="169" t="str">
        <f>IF('Project Summary Form'!T30="","",'Project Summary Form'!T30)</f>
        <v/>
      </c>
      <c r="J30" s="468" t="str">
        <f>IF(+I30="","",I30*'Project Summary Form'!$T$3)</f>
        <v/>
      </c>
      <c r="K30" s="146"/>
    </row>
    <row r="31" spans="1:70" ht="19.149999999999999" customHeight="1">
      <c r="B31" s="143"/>
      <c r="C31" s="117" t="s">
        <v>59</v>
      </c>
      <c r="D31" s="118"/>
      <c r="E31" s="119">
        <f>'Project Summary Form'!$E$31</f>
        <v>3</v>
      </c>
      <c r="F31" s="120"/>
      <c r="G31" s="459">
        <f>total_cost_on_proj_sum</f>
        <v>510000</v>
      </c>
      <c r="H31" s="459">
        <f>funding_from_proj_sum_form</f>
        <v>0</v>
      </c>
      <c r="I31" s="119" t="e">
        <f>savings_from_proj_sum_form</f>
        <v>#DIV/0!</v>
      </c>
      <c r="J31" s="458" t="e">
        <f>'Project Summary Form'!$T$8</f>
        <v>#DIV/0!</v>
      </c>
      <c r="K31" s="146"/>
    </row>
    <row r="32" spans="1:70" ht="13.5" customHeight="1">
      <c r="E32" s="99"/>
      <c r="F32" s="100"/>
      <c r="H32" s="434"/>
      <c r="K32" s="97"/>
    </row>
    <row r="33" spans="1:70" s="101" customFormat="1" ht="18.75" customHeight="1">
      <c r="A33" s="290"/>
      <c r="C33" s="1704" t="str">
        <f>CONCATENATE("Seattle City Light has received your project application and proposal to increase the energy efficiency of your facility at the Site Address listed above. Project number ",J4," has been assigned to your project. Please reference this number when contacting Seattle City Light regarding your project.")</f>
        <v>Seattle City Light has received your project application and proposal to increase the energy efficiency of your facility at the Site Address listed above. Project number  has been assigned to your project. Please reference this number when contacting Seattle City Light regarding your project.</v>
      </c>
      <c r="D33" s="1704"/>
      <c r="E33" s="1704"/>
      <c r="F33" s="1704"/>
      <c r="G33" s="1704"/>
      <c r="H33" s="1704"/>
      <c r="I33" s="1704"/>
      <c r="J33" s="1704"/>
      <c r="K33" s="304"/>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row>
    <row r="34" spans="1:70" s="101" customFormat="1" ht="20.25" customHeight="1">
      <c r="A34" s="290"/>
      <c r="B34" s="304"/>
      <c r="C34" s="1704"/>
      <c r="D34" s="1704"/>
      <c r="E34" s="1704"/>
      <c r="F34" s="1704"/>
      <c r="G34" s="1704"/>
      <c r="H34" s="1704"/>
      <c r="I34" s="1704"/>
      <c r="J34" s="1704"/>
      <c r="K34" s="304"/>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c r="BN34" s="290"/>
      <c r="BO34" s="290"/>
      <c r="BP34" s="290"/>
      <c r="BQ34" s="290"/>
      <c r="BR34" s="290"/>
    </row>
    <row r="35" spans="1:70" s="101" customFormat="1" ht="21.75" customHeight="1">
      <c r="A35" s="290"/>
      <c r="C35" s="1704" t="s">
        <v>150</v>
      </c>
      <c r="D35" s="1704"/>
      <c r="E35" s="1704"/>
      <c r="F35" s="1704"/>
      <c r="G35" s="1704"/>
      <c r="H35" s="1704"/>
      <c r="I35" s="1704"/>
      <c r="J35" s="1704"/>
      <c r="K35" s="304"/>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row>
    <row r="36" spans="1:70" s="101" customFormat="1" ht="21.75" customHeight="1">
      <c r="A36" s="290"/>
      <c r="B36" s="304"/>
      <c r="C36" s="1704"/>
      <c r="D36" s="1704"/>
      <c r="E36" s="1704"/>
      <c r="F36" s="1704"/>
      <c r="G36" s="1704"/>
      <c r="H36" s="1704"/>
      <c r="I36" s="1704"/>
      <c r="J36" s="1704"/>
      <c r="K36" s="304"/>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row>
    <row r="37" spans="1:70" s="101" customFormat="1" ht="31.5" customHeight="1">
      <c r="A37" s="290"/>
      <c r="B37" s="304"/>
      <c r="C37" s="1704"/>
      <c r="D37" s="1704"/>
      <c r="E37" s="1704"/>
      <c r="F37" s="1704"/>
      <c r="G37" s="1704"/>
      <c r="H37" s="1704"/>
      <c r="I37" s="1704"/>
      <c r="J37" s="1704"/>
      <c r="K37" s="304"/>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0"/>
      <c r="BR37" s="290"/>
    </row>
    <row r="38" spans="1:70" s="101" customFormat="1" ht="19.899999999999999" customHeight="1">
      <c r="A38" s="290"/>
      <c r="C38" s="171" t="s">
        <v>151</v>
      </c>
      <c r="D38" s="171"/>
      <c r="E38" s="171"/>
      <c r="F38" s="172"/>
      <c r="G38" s="173"/>
      <c r="H38" s="172"/>
      <c r="I38" s="172"/>
      <c r="J38" s="17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row>
    <row r="39" spans="1:70" s="103" customFormat="1" ht="19.899999999999999" customHeight="1">
      <c r="A39" s="291"/>
      <c r="B39" s="102"/>
      <c r="C39" s="1869" t="s">
        <v>312</v>
      </c>
      <c r="D39" s="1869"/>
      <c r="E39" s="1869"/>
      <c r="F39" s="1869"/>
      <c r="G39" s="1869"/>
      <c r="H39" s="1869"/>
      <c r="I39" s="1869"/>
      <c r="J39" s="1869"/>
      <c r="K39" s="1869"/>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row>
    <row r="40" spans="1:70" s="103" customFormat="1" ht="3.75" customHeight="1">
      <c r="A40" s="291"/>
      <c r="B40" s="102"/>
      <c r="C40" s="1871"/>
      <c r="D40" s="1872"/>
      <c r="E40" s="1872"/>
      <c r="F40" s="1872"/>
      <c r="G40" s="181"/>
      <c r="H40" s="181"/>
      <c r="I40" s="181"/>
      <c r="J40" s="18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1"/>
      <c r="BG40" s="291"/>
      <c r="BH40" s="291"/>
      <c r="BI40" s="291"/>
      <c r="BJ40" s="291"/>
      <c r="BK40" s="291"/>
      <c r="BL40" s="291"/>
      <c r="BM40" s="291"/>
      <c r="BN40" s="291"/>
      <c r="BO40" s="291"/>
      <c r="BP40" s="291"/>
      <c r="BQ40" s="291"/>
      <c r="BR40" s="291"/>
    </row>
    <row r="41" spans="1:70" s="103" customFormat="1" ht="27.75" customHeight="1">
      <c r="A41" s="291"/>
      <c r="B41" s="102"/>
      <c r="C41" s="1869" t="s">
        <v>152</v>
      </c>
      <c r="D41" s="1869"/>
      <c r="E41" s="1869"/>
      <c r="F41" s="1869"/>
      <c r="G41" s="1869"/>
      <c r="H41" s="1869"/>
      <c r="I41" s="1869"/>
      <c r="J41" s="1869"/>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291"/>
      <c r="BN41" s="291"/>
      <c r="BO41" s="291"/>
      <c r="BP41" s="291"/>
      <c r="BQ41" s="291"/>
      <c r="BR41" s="291"/>
    </row>
    <row r="42" spans="1:70" s="103" customFormat="1" ht="60.75" customHeight="1">
      <c r="A42" s="291"/>
      <c r="B42" s="102"/>
      <c r="C42" s="1870" t="s">
        <v>311</v>
      </c>
      <c r="D42" s="1870"/>
      <c r="E42" s="1870"/>
      <c r="F42" s="1870"/>
      <c r="G42" s="1870"/>
      <c r="H42" s="1870"/>
      <c r="I42" s="1870"/>
      <c r="J42" s="1870"/>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row>
    <row r="43" spans="1:70" s="103" customFormat="1" ht="43.5" customHeight="1">
      <c r="A43" s="291"/>
      <c r="B43" s="102"/>
      <c r="C43" s="1869" t="s">
        <v>153</v>
      </c>
      <c r="D43" s="1869"/>
      <c r="E43" s="1869"/>
      <c r="F43" s="1869"/>
      <c r="G43" s="1869"/>
      <c r="H43" s="1869"/>
      <c r="I43" s="1869"/>
      <c r="J43" s="1869"/>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row>
    <row r="44" spans="1:70" s="103" customFormat="1" ht="45" customHeight="1">
      <c r="A44" s="291"/>
      <c r="B44" s="102"/>
      <c r="C44" s="1870" t="s">
        <v>313</v>
      </c>
      <c r="D44" s="1870"/>
      <c r="E44" s="1870"/>
      <c r="F44" s="1870"/>
      <c r="G44" s="1870"/>
      <c r="H44" s="1870"/>
      <c r="I44" s="1870"/>
      <c r="J44" s="1870"/>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row>
    <row r="45" spans="1:70" s="103" customFormat="1" ht="59.65" customHeight="1">
      <c r="A45" s="291"/>
      <c r="C45" s="1868" t="s">
        <v>314</v>
      </c>
      <c r="D45" s="1868"/>
      <c r="E45" s="1868"/>
      <c r="F45" s="1868"/>
      <c r="G45" s="1868"/>
      <c r="H45" s="1868"/>
      <c r="I45" s="1868"/>
      <c r="J45" s="1868"/>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1"/>
      <c r="BM45" s="291"/>
      <c r="BN45" s="291"/>
      <c r="BO45" s="291"/>
      <c r="BP45" s="291"/>
      <c r="BQ45" s="291"/>
      <c r="BR45" s="291"/>
    </row>
    <row r="46" spans="1:70" s="103" customFormat="1" ht="17.25">
      <c r="A46" s="291"/>
      <c r="B46" s="102"/>
      <c r="C46" s="104" t="s">
        <v>154</v>
      </c>
      <c r="D46" s="104"/>
      <c r="E46" s="104"/>
      <c r="F46" s="105"/>
      <c r="G46" s="105"/>
      <c r="H46" s="105"/>
      <c r="I46" s="105"/>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1"/>
      <c r="BM46" s="291"/>
      <c r="BN46" s="291"/>
      <c r="BO46" s="291"/>
      <c r="BP46" s="291"/>
      <c r="BQ46" s="291"/>
      <c r="BR46" s="291"/>
    </row>
    <row r="47" spans="1:70" s="103" customFormat="1" ht="25.15" customHeight="1">
      <c r="A47" s="291"/>
      <c r="C47" s="104" t="s">
        <v>318</v>
      </c>
      <c r="D47" s="469"/>
      <c r="E47" s="106"/>
      <c r="F47" s="106"/>
      <c r="G47" s="1858" t="str">
        <f>'Change Log, Version ID'!F6</f>
        <v>For proposals submitted after August 1, 2019.  20190801a</v>
      </c>
      <c r="H47" s="1858"/>
      <c r="I47" s="1858"/>
      <c r="J47" s="1858"/>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row>
    <row r="48" spans="1:70" s="291" customFormat="1" ht="25.15" customHeight="1">
      <c r="B48" s="213"/>
      <c r="C48" s="213"/>
      <c r="D48" s="213"/>
      <c r="E48" s="213"/>
    </row>
    <row r="49" spans="2:11" s="291" customFormat="1" ht="25.15" customHeight="1">
      <c r="B49" s="297"/>
      <c r="C49" s="213"/>
      <c r="D49" s="298"/>
      <c r="E49" s="299"/>
      <c r="F49" s="299"/>
      <c r="G49" s="299"/>
      <c r="H49" s="299"/>
      <c r="I49" s="221"/>
    </row>
    <row r="50" spans="2:11" s="291" customFormat="1" ht="25.15" customHeight="1">
      <c r="B50" s="297"/>
      <c r="C50" s="213"/>
      <c r="D50" s="298"/>
      <c r="E50" s="299"/>
      <c r="F50" s="299"/>
      <c r="G50" s="299"/>
      <c r="H50" s="299"/>
      <c r="I50" s="221"/>
    </row>
    <row r="51" spans="2:11" s="291" customFormat="1" ht="25.15" customHeight="1">
      <c r="D51" s="298"/>
      <c r="E51" s="299"/>
      <c r="F51" s="299"/>
      <c r="G51" s="299"/>
      <c r="H51" s="299"/>
      <c r="I51" s="221"/>
    </row>
    <row r="52" spans="2:11" s="195" customFormat="1" ht="25.15" customHeight="1">
      <c r="B52" s="221"/>
      <c r="C52" s="221"/>
      <c r="D52" s="298"/>
      <c r="E52" s="299"/>
      <c r="F52" s="299"/>
      <c r="G52" s="299"/>
      <c r="H52" s="299"/>
      <c r="I52" s="221"/>
      <c r="J52" s="221"/>
      <c r="K52" s="221"/>
    </row>
  </sheetData>
  <mergeCells count="13">
    <mergeCell ref="G47:J47"/>
    <mergeCell ref="C7:F7"/>
    <mergeCell ref="C8:F8"/>
    <mergeCell ref="C9:F9"/>
    <mergeCell ref="C45:J45"/>
    <mergeCell ref="C41:J41"/>
    <mergeCell ref="C42:J42"/>
    <mergeCell ref="C43:J43"/>
    <mergeCell ref="C44:J44"/>
    <mergeCell ref="C39:K39"/>
    <mergeCell ref="C40:F40"/>
    <mergeCell ref="C33:J34"/>
    <mergeCell ref="C35:J37"/>
  </mergeCells>
  <conditionalFormatting sqref="B2:B6 B10 B12 B16:B32 C32:F32 I32:J32 D38:H38 C39:C40 D46:H46">
    <cfRule type="cellIs" dxfId="4" priority="20" stopIfTrue="1" operator="equal">
      <formula>"""fake"""</formula>
    </cfRule>
  </conditionalFormatting>
  <conditionalFormatting sqref="D48:H52">
    <cfRule type="cellIs" dxfId="3" priority="8" stopIfTrue="1" operator="equal">
      <formula>"""fake"""</formula>
    </cfRule>
  </conditionalFormatting>
  <conditionalFormatting sqref="J2">
    <cfRule type="expression" dxfId="2" priority="5">
      <formula>CELL("protect",J2)=0</formula>
    </cfRule>
  </conditionalFormatting>
  <conditionalFormatting sqref="J11">
    <cfRule type="expression" dxfId="1" priority="1">
      <formula>CELL("protect",J11)=0</formula>
    </cfRule>
  </conditionalFormatting>
  <printOptions horizontalCentered="1" verticalCentered="1"/>
  <pageMargins left="0" right="0" top="0.25" bottom="0.75" header="0.5" footer="0.25"/>
  <pageSetup scale="60" pageOrder="overThenDown"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indexed="43"/>
  </sheetPr>
  <dimension ref="A1:AB334"/>
  <sheetViews>
    <sheetView windowProtection="1" zoomScale="85" zoomScaleNormal="85" zoomScaleSheetLayoutView="70" workbookViewId="0">
      <selection activeCell="I39" sqref="I39:K39"/>
    </sheetView>
  </sheetViews>
  <sheetFormatPr defaultRowHeight="12.75"/>
  <cols>
    <col min="1" max="1" width="1.42578125" style="826" customWidth="1"/>
    <col min="2" max="2" width="9" style="826" customWidth="1"/>
    <col min="3" max="4" width="7.5703125" style="826" customWidth="1"/>
    <col min="5" max="5" width="1.42578125" style="826" customWidth="1"/>
    <col min="6" max="6" width="10.140625" style="826" customWidth="1"/>
    <col min="7" max="7" width="12.7109375" style="826" customWidth="1"/>
    <col min="8" max="8" width="1.42578125" style="826" customWidth="1"/>
    <col min="9" max="9" width="13" style="826" customWidth="1"/>
    <col min="10" max="10" width="13.5703125" style="826" customWidth="1"/>
    <col min="11" max="11" width="1.42578125" style="826" customWidth="1"/>
    <col min="12" max="12" width="9.28515625" style="826" customWidth="1"/>
    <col min="13" max="14" width="7.85546875" style="826" customWidth="1"/>
    <col min="15" max="15" width="1.42578125" style="826" customWidth="1"/>
    <col min="16" max="16" width="9" style="826" customWidth="1"/>
    <col min="17" max="18" width="8.28515625" style="826" customWidth="1"/>
    <col min="19" max="19" width="0.5703125" style="826" customWidth="1"/>
    <col min="20" max="20" width="3" style="826" customWidth="1"/>
    <col min="21" max="21" width="28" style="826" customWidth="1"/>
    <col min="22" max="23" width="17.85546875" style="826" customWidth="1"/>
    <col min="24" max="24" width="14.5703125" style="826" customWidth="1"/>
    <col min="25" max="25" width="15.7109375" style="826" customWidth="1"/>
    <col min="26" max="26" width="18.28515625" style="826" bestFit="1" customWidth="1"/>
    <col min="27" max="28" width="7.7109375" style="826" customWidth="1"/>
    <col min="29" max="256" width="9.140625" style="826"/>
    <col min="257" max="257" width="1.42578125" style="826" customWidth="1"/>
    <col min="258" max="258" width="9" style="826" customWidth="1"/>
    <col min="259" max="260" width="7.5703125" style="826" customWidth="1"/>
    <col min="261" max="261" width="1.42578125" style="826" customWidth="1"/>
    <col min="262" max="262" width="10.140625" style="826" customWidth="1"/>
    <col min="263" max="263" width="12.7109375" style="826" customWidth="1"/>
    <col min="264" max="264" width="1.42578125" style="826" customWidth="1"/>
    <col min="265" max="265" width="13" style="826" customWidth="1"/>
    <col min="266" max="266" width="13.5703125" style="826" customWidth="1"/>
    <col min="267" max="267" width="1.42578125" style="826" customWidth="1"/>
    <col min="268" max="268" width="9.28515625" style="826" customWidth="1"/>
    <col min="269" max="270" width="7.85546875" style="826" customWidth="1"/>
    <col min="271" max="271" width="1.42578125" style="826" customWidth="1"/>
    <col min="272" max="272" width="9" style="826" customWidth="1"/>
    <col min="273" max="274" width="8.28515625" style="826" customWidth="1"/>
    <col min="275" max="275" width="0.5703125" style="826" customWidth="1"/>
    <col min="276" max="276" width="3" style="826" customWidth="1"/>
    <col min="277" max="277" width="28" style="826" customWidth="1"/>
    <col min="278" max="279" width="17.85546875" style="826" customWidth="1"/>
    <col min="280" max="280" width="14.5703125" style="826" customWidth="1"/>
    <col min="281" max="281" width="15.7109375" style="826" customWidth="1"/>
    <col min="282" max="282" width="18.28515625" style="826" bestFit="1" customWidth="1"/>
    <col min="283" max="284" width="7.7109375" style="826" customWidth="1"/>
    <col min="285" max="512" width="9.140625" style="826"/>
    <col min="513" max="513" width="1.42578125" style="826" customWidth="1"/>
    <col min="514" max="514" width="9" style="826" customWidth="1"/>
    <col min="515" max="516" width="7.5703125" style="826" customWidth="1"/>
    <col min="517" max="517" width="1.42578125" style="826" customWidth="1"/>
    <col min="518" max="518" width="10.140625" style="826" customWidth="1"/>
    <col min="519" max="519" width="12.7109375" style="826" customWidth="1"/>
    <col min="520" max="520" width="1.42578125" style="826" customWidth="1"/>
    <col min="521" max="521" width="13" style="826" customWidth="1"/>
    <col min="522" max="522" width="13.5703125" style="826" customWidth="1"/>
    <col min="523" max="523" width="1.42578125" style="826" customWidth="1"/>
    <col min="524" max="524" width="9.28515625" style="826" customWidth="1"/>
    <col min="525" max="526" width="7.85546875" style="826" customWidth="1"/>
    <col min="527" max="527" width="1.42578125" style="826" customWidth="1"/>
    <col min="528" max="528" width="9" style="826" customWidth="1"/>
    <col min="529" max="530" width="8.28515625" style="826" customWidth="1"/>
    <col min="531" max="531" width="0.5703125" style="826" customWidth="1"/>
    <col min="532" max="532" width="3" style="826" customWidth="1"/>
    <col min="533" max="533" width="28" style="826" customWidth="1"/>
    <col min="534" max="535" width="17.85546875" style="826" customWidth="1"/>
    <col min="536" max="536" width="14.5703125" style="826" customWidth="1"/>
    <col min="537" max="537" width="15.7109375" style="826" customWidth="1"/>
    <col min="538" max="538" width="18.28515625" style="826" bestFit="1" customWidth="1"/>
    <col min="539" max="540" width="7.7109375" style="826" customWidth="1"/>
    <col min="541" max="768" width="9.140625" style="826"/>
    <col min="769" max="769" width="1.42578125" style="826" customWidth="1"/>
    <col min="770" max="770" width="9" style="826" customWidth="1"/>
    <col min="771" max="772" width="7.5703125" style="826" customWidth="1"/>
    <col min="773" max="773" width="1.42578125" style="826" customWidth="1"/>
    <col min="774" max="774" width="10.140625" style="826" customWidth="1"/>
    <col min="775" max="775" width="12.7109375" style="826" customWidth="1"/>
    <col min="776" max="776" width="1.42578125" style="826" customWidth="1"/>
    <col min="777" max="777" width="13" style="826" customWidth="1"/>
    <col min="778" max="778" width="13.5703125" style="826" customWidth="1"/>
    <col min="779" max="779" width="1.42578125" style="826" customWidth="1"/>
    <col min="780" max="780" width="9.28515625" style="826" customWidth="1"/>
    <col min="781" max="782" width="7.85546875" style="826" customWidth="1"/>
    <col min="783" max="783" width="1.42578125" style="826" customWidth="1"/>
    <col min="784" max="784" width="9" style="826" customWidth="1"/>
    <col min="785" max="786" width="8.28515625" style="826" customWidth="1"/>
    <col min="787" max="787" width="0.5703125" style="826" customWidth="1"/>
    <col min="788" max="788" width="3" style="826" customWidth="1"/>
    <col min="789" max="789" width="28" style="826" customWidth="1"/>
    <col min="790" max="791" width="17.85546875" style="826" customWidth="1"/>
    <col min="792" max="792" width="14.5703125" style="826" customWidth="1"/>
    <col min="793" max="793" width="15.7109375" style="826" customWidth="1"/>
    <col min="794" max="794" width="18.28515625" style="826" bestFit="1" customWidth="1"/>
    <col min="795" max="796" width="7.7109375" style="826" customWidth="1"/>
    <col min="797" max="1024" width="9.140625" style="826"/>
    <col min="1025" max="1025" width="1.42578125" style="826" customWidth="1"/>
    <col min="1026" max="1026" width="9" style="826" customWidth="1"/>
    <col min="1027" max="1028" width="7.5703125" style="826" customWidth="1"/>
    <col min="1029" max="1029" width="1.42578125" style="826" customWidth="1"/>
    <col min="1030" max="1030" width="10.140625" style="826" customWidth="1"/>
    <col min="1031" max="1031" width="12.7109375" style="826" customWidth="1"/>
    <col min="1032" max="1032" width="1.42578125" style="826" customWidth="1"/>
    <col min="1033" max="1033" width="13" style="826" customWidth="1"/>
    <col min="1034" max="1034" width="13.5703125" style="826" customWidth="1"/>
    <col min="1035" max="1035" width="1.42578125" style="826" customWidth="1"/>
    <col min="1036" max="1036" width="9.28515625" style="826" customWidth="1"/>
    <col min="1037" max="1038" width="7.85546875" style="826" customWidth="1"/>
    <col min="1039" max="1039" width="1.42578125" style="826" customWidth="1"/>
    <col min="1040" max="1040" width="9" style="826" customWidth="1"/>
    <col min="1041" max="1042" width="8.28515625" style="826" customWidth="1"/>
    <col min="1043" max="1043" width="0.5703125" style="826" customWidth="1"/>
    <col min="1044" max="1044" width="3" style="826" customWidth="1"/>
    <col min="1045" max="1045" width="28" style="826" customWidth="1"/>
    <col min="1046" max="1047" width="17.85546875" style="826" customWidth="1"/>
    <col min="1048" max="1048" width="14.5703125" style="826" customWidth="1"/>
    <col min="1049" max="1049" width="15.7109375" style="826" customWidth="1"/>
    <col min="1050" max="1050" width="18.28515625" style="826" bestFit="1" customWidth="1"/>
    <col min="1051" max="1052" width="7.7109375" style="826" customWidth="1"/>
    <col min="1053" max="1280" width="9.140625" style="826"/>
    <col min="1281" max="1281" width="1.42578125" style="826" customWidth="1"/>
    <col min="1282" max="1282" width="9" style="826" customWidth="1"/>
    <col min="1283" max="1284" width="7.5703125" style="826" customWidth="1"/>
    <col min="1285" max="1285" width="1.42578125" style="826" customWidth="1"/>
    <col min="1286" max="1286" width="10.140625" style="826" customWidth="1"/>
    <col min="1287" max="1287" width="12.7109375" style="826" customWidth="1"/>
    <col min="1288" max="1288" width="1.42578125" style="826" customWidth="1"/>
    <col min="1289" max="1289" width="13" style="826" customWidth="1"/>
    <col min="1290" max="1290" width="13.5703125" style="826" customWidth="1"/>
    <col min="1291" max="1291" width="1.42578125" style="826" customWidth="1"/>
    <col min="1292" max="1292" width="9.28515625" style="826" customWidth="1"/>
    <col min="1293" max="1294" width="7.85546875" style="826" customWidth="1"/>
    <col min="1295" max="1295" width="1.42578125" style="826" customWidth="1"/>
    <col min="1296" max="1296" width="9" style="826" customWidth="1"/>
    <col min="1297" max="1298" width="8.28515625" style="826" customWidth="1"/>
    <col min="1299" max="1299" width="0.5703125" style="826" customWidth="1"/>
    <col min="1300" max="1300" width="3" style="826" customWidth="1"/>
    <col min="1301" max="1301" width="28" style="826" customWidth="1"/>
    <col min="1302" max="1303" width="17.85546875" style="826" customWidth="1"/>
    <col min="1304" max="1304" width="14.5703125" style="826" customWidth="1"/>
    <col min="1305" max="1305" width="15.7109375" style="826" customWidth="1"/>
    <col min="1306" max="1306" width="18.28515625" style="826" bestFit="1" customWidth="1"/>
    <col min="1307" max="1308" width="7.7109375" style="826" customWidth="1"/>
    <col min="1309" max="1536" width="9.140625" style="826"/>
    <col min="1537" max="1537" width="1.42578125" style="826" customWidth="1"/>
    <col min="1538" max="1538" width="9" style="826" customWidth="1"/>
    <col min="1539" max="1540" width="7.5703125" style="826" customWidth="1"/>
    <col min="1541" max="1541" width="1.42578125" style="826" customWidth="1"/>
    <col min="1542" max="1542" width="10.140625" style="826" customWidth="1"/>
    <col min="1543" max="1543" width="12.7109375" style="826" customWidth="1"/>
    <col min="1544" max="1544" width="1.42578125" style="826" customWidth="1"/>
    <col min="1545" max="1545" width="13" style="826" customWidth="1"/>
    <col min="1546" max="1546" width="13.5703125" style="826" customWidth="1"/>
    <col min="1547" max="1547" width="1.42578125" style="826" customWidth="1"/>
    <col min="1548" max="1548" width="9.28515625" style="826" customWidth="1"/>
    <col min="1549" max="1550" width="7.85546875" style="826" customWidth="1"/>
    <col min="1551" max="1551" width="1.42578125" style="826" customWidth="1"/>
    <col min="1552" max="1552" width="9" style="826" customWidth="1"/>
    <col min="1553" max="1554" width="8.28515625" style="826" customWidth="1"/>
    <col min="1555" max="1555" width="0.5703125" style="826" customWidth="1"/>
    <col min="1556" max="1556" width="3" style="826" customWidth="1"/>
    <col min="1557" max="1557" width="28" style="826" customWidth="1"/>
    <col min="1558" max="1559" width="17.85546875" style="826" customWidth="1"/>
    <col min="1560" max="1560" width="14.5703125" style="826" customWidth="1"/>
    <col min="1561" max="1561" width="15.7109375" style="826" customWidth="1"/>
    <col min="1562" max="1562" width="18.28515625" style="826" bestFit="1" customWidth="1"/>
    <col min="1563" max="1564" width="7.7109375" style="826" customWidth="1"/>
    <col min="1565" max="1792" width="9.140625" style="826"/>
    <col min="1793" max="1793" width="1.42578125" style="826" customWidth="1"/>
    <col min="1794" max="1794" width="9" style="826" customWidth="1"/>
    <col min="1795" max="1796" width="7.5703125" style="826" customWidth="1"/>
    <col min="1797" max="1797" width="1.42578125" style="826" customWidth="1"/>
    <col min="1798" max="1798" width="10.140625" style="826" customWidth="1"/>
    <col min="1799" max="1799" width="12.7109375" style="826" customWidth="1"/>
    <col min="1800" max="1800" width="1.42578125" style="826" customWidth="1"/>
    <col min="1801" max="1801" width="13" style="826" customWidth="1"/>
    <col min="1802" max="1802" width="13.5703125" style="826" customWidth="1"/>
    <col min="1803" max="1803" width="1.42578125" style="826" customWidth="1"/>
    <col min="1804" max="1804" width="9.28515625" style="826" customWidth="1"/>
    <col min="1805" max="1806" width="7.85546875" style="826" customWidth="1"/>
    <col min="1807" max="1807" width="1.42578125" style="826" customWidth="1"/>
    <col min="1808" max="1808" width="9" style="826" customWidth="1"/>
    <col min="1809" max="1810" width="8.28515625" style="826" customWidth="1"/>
    <col min="1811" max="1811" width="0.5703125" style="826" customWidth="1"/>
    <col min="1812" max="1812" width="3" style="826" customWidth="1"/>
    <col min="1813" max="1813" width="28" style="826" customWidth="1"/>
    <col min="1814" max="1815" width="17.85546875" style="826" customWidth="1"/>
    <col min="1816" max="1816" width="14.5703125" style="826" customWidth="1"/>
    <col min="1817" max="1817" width="15.7109375" style="826" customWidth="1"/>
    <col min="1818" max="1818" width="18.28515625" style="826" bestFit="1" customWidth="1"/>
    <col min="1819" max="1820" width="7.7109375" style="826" customWidth="1"/>
    <col min="1821" max="2048" width="9.140625" style="826"/>
    <col min="2049" max="2049" width="1.42578125" style="826" customWidth="1"/>
    <col min="2050" max="2050" width="9" style="826" customWidth="1"/>
    <col min="2051" max="2052" width="7.5703125" style="826" customWidth="1"/>
    <col min="2053" max="2053" width="1.42578125" style="826" customWidth="1"/>
    <col min="2054" max="2054" width="10.140625" style="826" customWidth="1"/>
    <col min="2055" max="2055" width="12.7109375" style="826" customWidth="1"/>
    <col min="2056" max="2056" width="1.42578125" style="826" customWidth="1"/>
    <col min="2057" max="2057" width="13" style="826" customWidth="1"/>
    <col min="2058" max="2058" width="13.5703125" style="826" customWidth="1"/>
    <col min="2059" max="2059" width="1.42578125" style="826" customWidth="1"/>
    <col min="2060" max="2060" width="9.28515625" style="826" customWidth="1"/>
    <col min="2061" max="2062" width="7.85546875" style="826" customWidth="1"/>
    <col min="2063" max="2063" width="1.42578125" style="826" customWidth="1"/>
    <col min="2064" max="2064" width="9" style="826" customWidth="1"/>
    <col min="2065" max="2066" width="8.28515625" style="826" customWidth="1"/>
    <col min="2067" max="2067" width="0.5703125" style="826" customWidth="1"/>
    <col min="2068" max="2068" width="3" style="826" customWidth="1"/>
    <col min="2069" max="2069" width="28" style="826" customWidth="1"/>
    <col min="2070" max="2071" width="17.85546875" style="826" customWidth="1"/>
    <col min="2072" max="2072" width="14.5703125" style="826" customWidth="1"/>
    <col min="2073" max="2073" width="15.7109375" style="826" customWidth="1"/>
    <col min="2074" max="2074" width="18.28515625" style="826" bestFit="1" customWidth="1"/>
    <col min="2075" max="2076" width="7.7109375" style="826" customWidth="1"/>
    <col min="2077" max="2304" width="9.140625" style="826"/>
    <col min="2305" max="2305" width="1.42578125" style="826" customWidth="1"/>
    <col min="2306" max="2306" width="9" style="826" customWidth="1"/>
    <col min="2307" max="2308" width="7.5703125" style="826" customWidth="1"/>
    <col min="2309" max="2309" width="1.42578125" style="826" customWidth="1"/>
    <col min="2310" max="2310" width="10.140625" style="826" customWidth="1"/>
    <col min="2311" max="2311" width="12.7109375" style="826" customWidth="1"/>
    <col min="2312" max="2312" width="1.42578125" style="826" customWidth="1"/>
    <col min="2313" max="2313" width="13" style="826" customWidth="1"/>
    <col min="2314" max="2314" width="13.5703125" style="826" customWidth="1"/>
    <col min="2315" max="2315" width="1.42578125" style="826" customWidth="1"/>
    <col min="2316" max="2316" width="9.28515625" style="826" customWidth="1"/>
    <col min="2317" max="2318" width="7.85546875" style="826" customWidth="1"/>
    <col min="2319" max="2319" width="1.42578125" style="826" customWidth="1"/>
    <col min="2320" max="2320" width="9" style="826" customWidth="1"/>
    <col min="2321" max="2322" width="8.28515625" style="826" customWidth="1"/>
    <col min="2323" max="2323" width="0.5703125" style="826" customWidth="1"/>
    <col min="2324" max="2324" width="3" style="826" customWidth="1"/>
    <col min="2325" max="2325" width="28" style="826" customWidth="1"/>
    <col min="2326" max="2327" width="17.85546875" style="826" customWidth="1"/>
    <col min="2328" max="2328" width="14.5703125" style="826" customWidth="1"/>
    <col min="2329" max="2329" width="15.7109375" style="826" customWidth="1"/>
    <col min="2330" max="2330" width="18.28515625" style="826" bestFit="1" customWidth="1"/>
    <col min="2331" max="2332" width="7.7109375" style="826" customWidth="1"/>
    <col min="2333" max="2560" width="9.140625" style="826"/>
    <col min="2561" max="2561" width="1.42578125" style="826" customWidth="1"/>
    <col min="2562" max="2562" width="9" style="826" customWidth="1"/>
    <col min="2563" max="2564" width="7.5703125" style="826" customWidth="1"/>
    <col min="2565" max="2565" width="1.42578125" style="826" customWidth="1"/>
    <col min="2566" max="2566" width="10.140625" style="826" customWidth="1"/>
    <col min="2567" max="2567" width="12.7109375" style="826" customWidth="1"/>
    <col min="2568" max="2568" width="1.42578125" style="826" customWidth="1"/>
    <col min="2569" max="2569" width="13" style="826" customWidth="1"/>
    <col min="2570" max="2570" width="13.5703125" style="826" customWidth="1"/>
    <col min="2571" max="2571" width="1.42578125" style="826" customWidth="1"/>
    <col min="2572" max="2572" width="9.28515625" style="826" customWidth="1"/>
    <col min="2573" max="2574" width="7.85546875" style="826" customWidth="1"/>
    <col min="2575" max="2575" width="1.42578125" style="826" customWidth="1"/>
    <col min="2576" max="2576" width="9" style="826" customWidth="1"/>
    <col min="2577" max="2578" width="8.28515625" style="826" customWidth="1"/>
    <col min="2579" max="2579" width="0.5703125" style="826" customWidth="1"/>
    <col min="2580" max="2580" width="3" style="826" customWidth="1"/>
    <col min="2581" max="2581" width="28" style="826" customWidth="1"/>
    <col min="2582" max="2583" width="17.85546875" style="826" customWidth="1"/>
    <col min="2584" max="2584" width="14.5703125" style="826" customWidth="1"/>
    <col min="2585" max="2585" width="15.7109375" style="826" customWidth="1"/>
    <col min="2586" max="2586" width="18.28515625" style="826" bestFit="1" customWidth="1"/>
    <col min="2587" max="2588" width="7.7109375" style="826" customWidth="1"/>
    <col min="2589" max="2816" width="9.140625" style="826"/>
    <col min="2817" max="2817" width="1.42578125" style="826" customWidth="1"/>
    <col min="2818" max="2818" width="9" style="826" customWidth="1"/>
    <col min="2819" max="2820" width="7.5703125" style="826" customWidth="1"/>
    <col min="2821" max="2821" width="1.42578125" style="826" customWidth="1"/>
    <col min="2822" max="2822" width="10.140625" style="826" customWidth="1"/>
    <col min="2823" max="2823" width="12.7109375" style="826" customWidth="1"/>
    <col min="2824" max="2824" width="1.42578125" style="826" customWidth="1"/>
    <col min="2825" max="2825" width="13" style="826" customWidth="1"/>
    <col min="2826" max="2826" width="13.5703125" style="826" customWidth="1"/>
    <col min="2827" max="2827" width="1.42578125" style="826" customWidth="1"/>
    <col min="2828" max="2828" width="9.28515625" style="826" customWidth="1"/>
    <col min="2829" max="2830" width="7.85546875" style="826" customWidth="1"/>
    <col min="2831" max="2831" width="1.42578125" style="826" customWidth="1"/>
    <col min="2832" max="2832" width="9" style="826" customWidth="1"/>
    <col min="2833" max="2834" width="8.28515625" style="826" customWidth="1"/>
    <col min="2835" max="2835" width="0.5703125" style="826" customWidth="1"/>
    <col min="2836" max="2836" width="3" style="826" customWidth="1"/>
    <col min="2837" max="2837" width="28" style="826" customWidth="1"/>
    <col min="2838" max="2839" width="17.85546875" style="826" customWidth="1"/>
    <col min="2840" max="2840" width="14.5703125" style="826" customWidth="1"/>
    <col min="2841" max="2841" width="15.7109375" style="826" customWidth="1"/>
    <col min="2842" max="2842" width="18.28515625" style="826" bestFit="1" customWidth="1"/>
    <col min="2843" max="2844" width="7.7109375" style="826" customWidth="1"/>
    <col min="2845" max="3072" width="9.140625" style="826"/>
    <col min="3073" max="3073" width="1.42578125" style="826" customWidth="1"/>
    <col min="3074" max="3074" width="9" style="826" customWidth="1"/>
    <col min="3075" max="3076" width="7.5703125" style="826" customWidth="1"/>
    <col min="3077" max="3077" width="1.42578125" style="826" customWidth="1"/>
    <col min="3078" max="3078" width="10.140625" style="826" customWidth="1"/>
    <col min="3079" max="3079" width="12.7109375" style="826" customWidth="1"/>
    <col min="3080" max="3080" width="1.42578125" style="826" customWidth="1"/>
    <col min="3081" max="3081" width="13" style="826" customWidth="1"/>
    <col min="3082" max="3082" width="13.5703125" style="826" customWidth="1"/>
    <col min="3083" max="3083" width="1.42578125" style="826" customWidth="1"/>
    <col min="3084" max="3084" width="9.28515625" style="826" customWidth="1"/>
    <col min="3085" max="3086" width="7.85546875" style="826" customWidth="1"/>
    <col min="3087" max="3087" width="1.42578125" style="826" customWidth="1"/>
    <col min="3088" max="3088" width="9" style="826" customWidth="1"/>
    <col min="3089" max="3090" width="8.28515625" style="826" customWidth="1"/>
    <col min="3091" max="3091" width="0.5703125" style="826" customWidth="1"/>
    <col min="3092" max="3092" width="3" style="826" customWidth="1"/>
    <col min="3093" max="3093" width="28" style="826" customWidth="1"/>
    <col min="3094" max="3095" width="17.85546875" style="826" customWidth="1"/>
    <col min="3096" max="3096" width="14.5703125" style="826" customWidth="1"/>
    <col min="3097" max="3097" width="15.7109375" style="826" customWidth="1"/>
    <col min="3098" max="3098" width="18.28515625" style="826" bestFit="1" customWidth="1"/>
    <col min="3099" max="3100" width="7.7109375" style="826" customWidth="1"/>
    <col min="3101" max="3328" width="9.140625" style="826"/>
    <col min="3329" max="3329" width="1.42578125" style="826" customWidth="1"/>
    <col min="3330" max="3330" width="9" style="826" customWidth="1"/>
    <col min="3331" max="3332" width="7.5703125" style="826" customWidth="1"/>
    <col min="3333" max="3333" width="1.42578125" style="826" customWidth="1"/>
    <col min="3334" max="3334" width="10.140625" style="826" customWidth="1"/>
    <col min="3335" max="3335" width="12.7109375" style="826" customWidth="1"/>
    <col min="3336" max="3336" width="1.42578125" style="826" customWidth="1"/>
    <col min="3337" max="3337" width="13" style="826" customWidth="1"/>
    <col min="3338" max="3338" width="13.5703125" style="826" customWidth="1"/>
    <col min="3339" max="3339" width="1.42578125" style="826" customWidth="1"/>
    <col min="3340" max="3340" width="9.28515625" style="826" customWidth="1"/>
    <col min="3341" max="3342" width="7.85546875" style="826" customWidth="1"/>
    <col min="3343" max="3343" width="1.42578125" style="826" customWidth="1"/>
    <col min="3344" max="3344" width="9" style="826" customWidth="1"/>
    <col min="3345" max="3346" width="8.28515625" style="826" customWidth="1"/>
    <col min="3347" max="3347" width="0.5703125" style="826" customWidth="1"/>
    <col min="3348" max="3348" width="3" style="826" customWidth="1"/>
    <col min="3349" max="3349" width="28" style="826" customWidth="1"/>
    <col min="3350" max="3351" width="17.85546875" style="826" customWidth="1"/>
    <col min="3352" max="3352" width="14.5703125" style="826" customWidth="1"/>
    <col min="3353" max="3353" width="15.7109375" style="826" customWidth="1"/>
    <col min="3354" max="3354" width="18.28515625" style="826" bestFit="1" customWidth="1"/>
    <col min="3355" max="3356" width="7.7109375" style="826" customWidth="1"/>
    <col min="3357" max="3584" width="9.140625" style="826"/>
    <col min="3585" max="3585" width="1.42578125" style="826" customWidth="1"/>
    <col min="3586" max="3586" width="9" style="826" customWidth="1"/>
    <col min="3587" max="3588" width="7.5703125" style="826" customWidth="1"/>
    <col min="3589" max="3589" width="1.42578125" style="826" customWidth="1"/>
    <col min="3590" max="3590" width="10.140625" style="826" customWidth="1"/>
    <col min="3591" max="3591" width="12.7109375" style="826" customWidth="1"/>
    <col min="3592" max="3592" width="1.42578125" style="826" customWidth="1"/>
    <col min="3593" max="3593" width="13" style="826" customWidth="1"/>
    <col min="3594" max="3594" width="13.5703125" style="826" customWidth="1"/>
    <col min="3595" max="3595" width="1.42578125" style="826" customWidth="1"/>
    <col min="3596" max="3596" width="9.28515625" style="826" customWidth="1"/>
    <col min="3597" max="3598" width="7.85546875" style="826" customWidth="1"/>
    <col min="3599" max="3599" width="1.42578125" style="826" customWidth="1"/>
    <col min="3600" max="3600" width="9" style="826" customWidth="1"/>
    <col min="3601" max="3602" width="8.28515625" style="826" customWidth="1"/>
    <col min="3603" max="3603" width="0.5703125" style="826" customWidth="1"/>
    <col min="3604" max="3604" width="3" style="826" customWidth="1"/>
    <col min="3605" max="3605" width="28" style="826" customWidth="1"/>
    <col min="3606" max="3607" width="17.85546875" style="826" customWidth="1"/>
    <col min="3608" max="3608" width="14.5703125" style="826" customWidth="1"/>
    <col min="3609" max="3609" width="15.7109375" style="826" customWidth="1"/>
    <col min="3610" max="3610" width="18.28515625" style="826" bestFit="1" customWidth="1"/>
    <col min="3611" max="3612" width="7.7109375" style="826" customWidth="1"/>
    <col min="3613" max="3840" width="9.140625" style="826"/>
    <col min="3841" max="3841" width="1.42578125" style="826" customWidth="1"/>
    <col min="3842" max="3842" width="9" style="826" customWidth="1"/>
    <col min="3843" max="3844" width="7.5703125" style="826" customWidth="1"/>
    <col min="3845" max="3845" width="1.42578125" style="826" customWidth="1"/>
    <col min="3846" max="3846" width="10.140625" style="826" customWidth="1"/>
    <col min="3847" max="3847" width="12.7109375" style="826" customWidth="1"/>
    <col min="3848" max="3848" width="1.42578125" style="826" customWidth="1"/>
    <col min="3849" max="3849" width="13" style="826" customWidth="1"/>
    <col min="3850" max="3850" width="13.5703125" style="826" customWidth="1"/>
    <col min="3851" max="3851" width="1.42578125" style="826" customWidth="1"/>
    <col min="3852" max="3852" width="9.28515625" style="826" customWidth="1"/>
    <col min="3853" max="3854" width="7.85546875" style="826" customWidth="1"/>
    <col min="3855" max="3855" width="1.42578125" style="826" customWidth="1"/>
    <col min="3856" max="3856" width="9" style="826" customWidth="1"/>
    <col min="3857" max="3858" width="8.28515625" style="826" customWidth="1"/>
    <col min="3859" max="3859" width="0.5703125" style="826" customWidth="1"/>
    <col min="3860" max="3860" width="3" style="826" customWidth="1"/>
    <col min="3861" max="3861" width="28" style="826" customWidth="1"/>
    <col min="3862" max="3863" width="17.85546875" style="826" customWidth="1"/>
    <col min="3864" max="3864" width="14.5703125" style="826" customWidth="1"/>
    <col min="3865" max="3865" width="15.7109375" style="826" customWidth="1"/>
    <col min="3866" max="3866" width="18.28515625" style="826" bestFit="1" customWidth="1"/>
    <col min="3867" max="3868" width="7.7109375" style="826" customWidth="1"/>
    <col min="3869" max="4096" width="9.140625" style="826"/>
    <col min="4097" max="4097" width="1.42578125" style="826" customWidth="1"/>
    <col min="4098" max="4098" width="9" style="826" customWidth="1"/>
    <col min="4099" max="4100" width="7.5703125" style="826" customWidth="1"/>
    <col min="4101" max="4101" width="1.42578125" style="826" customWidth="1"/>
    <col min="4102" max="4102" width="10.140625" style="826" customWidth="1"/>
    <col min="4103" max="4103" width="12.7109375" style="826" customWidth="1"/>
    <col min="4104" max="4104" width="1.42578125" style="826" customWidth="1"/>
    <col min="4105" max="4105" width="13" style="826" customWidth="1"/>
    <col min="4106" max="4106" width="13.5703125" style="826" customWidth="1"/>
    <col min="4107" max="4107" width="1.42578125" style="826" customWidth="1"/>
    <col min="4108" max="4108" width="9.28515625" style="826" customWidth="1"/>
    <col min="4109" max="4110" width="7.85546875" style="826" customWidth="1"/>
    <col min="4111" max="4111" width="1.42578125" style="826" customWidth="1"/>
    <col min="4112" max="4112" width="9" style="826" customWidth="1"/>
    <col min="4113" max="4114" width="8.28515625" style="826" customWidth="1"/>
    <col min="4115" max="4115" width="0.5703125" style="826" customWidth="1"/>
    <col min="4116" max="4116" width="3" style="826" customWidth="1"/>
    <col min="4117" max="4117" width="28" style="826" customWidth="1"/>
    <col min="4118" max="4119" width="17.85546875" style="826" customWidth="1"/>
    <col min="4120" max="4120" width="14.5703125" style="826" customWidth="1"/>
    <col min="4121" max="4121" width="15.7109375" style="826" customWidth="1"/>
    <col min="4122" max="4122" width="18.28515625" style="826" bestFit="1" customWidth="1"/>
    <col min="4123" max="4124" width="7.7109375" style="826" customWidth="1"/>
    <col min="4125" max="4352" width="9.140625" style="826"/>
    <col min="4353" max="4353" width="1.42578125" style="826" customWidth="1"/>
    <col min="4354" max="4354" width="9" style="826" customWidth="1"/>
    <col min="4355" max="4356" width="7.5703125" style="826" customWidth="1"/>
    <col min="4357" max="4357" width="1.42578125" style="826" customWidth="1"/>
    <col min="4358" max="4358" width="10.140625" style="826" customWidth="1"/>
    <col min="4359" max="4359" width="12.7109375" style="826" customWidth="1"/>
    <col min="4360" max="4360" width="1.42578125" style="826" customWidth="1"/>
    <col min="4361" max="4361" width="13" style="826" customWidth="1"/>
    <col min="4362" max="4362" width="13.5703125" style="826" customWidth="1"/>
    <col min="4363" max="4363" width="1.42578125" style="826" customWidth="1"/>
    <col min="4364" max="4364" width="9.28515625" style="826" customWidth="1"/>
    <col min="4365" max="4366" width="7.85546875" style="826" customWidth="1"/>
    <col min="4367" max="4367" width="1.42578125" style="826" customWidth="1"/>
    <col min="4368" max="4368" width="9" style="826" customWidth="1"/>
    <col min="4369" max="4370" width="8.28515625" style="826" customWidth="1"/>
    <col min="4371" max="4371" width="0.5703125" style="826" customWidth="1"/>
    <col min="4372" max="4372" width="3" style="826" customWidth="1"/>
    <col min="4373" max="4373" width="28" style="826" customWidth="1"/>
    <col min="4374" max="4375" width="17.85546875" style="826" customWidth="1"/>
    <col min="4376" max="4376" width="14.5703125" style="826" customWidth="1"/>
    <col min="4377" max="4377" width="15.7109375" style="826" customWidth="1"/>
    <col min="4378" max="4378" width="18.28515625" style="826" bestFit="1" customWidth="1"/>
    <col min="4379" max="4380" width="7.7109375" style="826" customWidth="1"/>
    <col min="4381" max="4608" width="9.140625" style="826"/>
    <col min="4609" max="4609" width="1.42578125" style="826" customWidth="1"/>
    <col min="4610" max="4610" width="9" style="826" customWidth="1"/>
    <col min="4611" max="4612" width="7.5703125" style="826" customWidth="1"/>
    <col min="4613" max="4613" width="1.42578125" style="826" customWidth="1"/>
    <col min="4614" max="4614" width="10.140625" style="826" customWidth="1"/>
    <col min="4615" max="4615" width="12.7109375" style="826" customWidth="1"/>
    <col min="4616" max="4616" width="1.42578125" style="826" customWidth="1"/>
    <col min="4617" max="4617" width="13" style="826" customWidth="1"/>
    <col min="4618" max="4618" width="13.5703125" style="826" customWidth="1"/>
    <col min="4619" max="4619" width="1.42578125" style="826" customWidth="1"/>
    <col min="4620" max="4620" width="9.28515625" style="826" customWidth="1"/>
    <col min="4621" max="4622" width="7.85546875" style="826" customWidth="1"/>
    <col min="4623" max="4623" width="1.42578125" style="826" customWidth="1"/>
    <col min="4624" max="4624" width="9" style="826" customWidth="1"/>
    <col min="4625" max="4626" width="8.28515625" style="826" customWidth="1"/>
    <col min="4627" max="4627" width="0.5703125" style="826" customWidth="1"/>
    <col min="4628" max="4628" width="3" style="826" customWidth="1"/>
    <col min="4629" max="4629" width="28" style="826" customWidth="1"/>
    <col min="4630" max="4631" width="17.85546875" style="826" customWidth="1"/>
    <col min="4632" max="4632" width="14.5703125" style="826" customWidth="1"/>
    <col min="4633" max="4633" width="15.7109375" style="826" customWidth="1"/>
    <col min="4634" max="4634" width="18.28515625" style="826" bestFit="1" customWidth="1"/>
    <col min="4635" max="4636" width="7.7109375" style="826" customWidth="1"/>
    <col min="4637" max="4864" width="9.140625" style="826"/>
    <col min="4865" max="4865" width="1.42578125" style="826" customWidth="1"/>
    <col min="4866" max="4866" width="9" style="826" customWidth="1"/>
    <col min="4867" max="4868" width="7.5703125" style="826" customWidth="1"/>
    <col min="4869" max="4869" width="1.42578125" style="826" customWidth="1"/>
    <col min="4870" max="4870" width="10.140625" style="826" customWidth="1"/>
    <col min="4871" max="4871" width="12.7109375" style="826" customWidth="1"/>
    <col min="4872" max="4872" width="1.42578125" style="826" customWidth="1"/>
    <col min="4873" max="4873" width="13" style="826" customWidth="1"/>
    <col min="4874" max="4874" width="13.5703125" style="826" customWidth="1"/>
    <col min="4875" max="4875" width="1.42578125" style="826" customWidth="1"/>
    <col min="4876" max="4876" width="9.28515625" style="826" customWidth="1"/>
    <col min="4877" max="4878" width="7.85546875" style="826" customWidth="1"/>
    <col min="4879" max="4879" width="1.42578125" style="826" customWidth="1"/>
    <col min="4880" max="4880" width="9" style="826" customWidth="1"/>
    <col min="4881" max="4882" width="8.28515625" style="826" customWidth="1"/>
    <col min="4883" max="4883" width="0.5703125" style="826" customWidth="1"/>
    <col min="4884" max="4884" width="3" style="826" customWidth="1"/>
    <col min="4885" max="4885" width="28" style="826" customWidth="1"/>
    <col min="4886" max="4887" width="17.85546875" style="826" customWidth="1"/>
    <col min="4888" max="4888" width="14.5703125" style="826" customWidth="1"/>
    <col min="4889" max="4889" width="15.7109375" style="826" customWidth="1"/>
    <col min="4890" max="4890" width="18.28515625" style="826" bestFit="1" customWidth="1"/>
    <col min="4891" max="4892" width="7.7109375" style="826" customWidth="1"/>
    <col min="4893" max="5120" width="9.140625" style="826"/>
    <col min="5121" max="5121" width="1.42578125" style="826" customWidth="1"/>
    <col min="5122" max="5122" width="9" style="826" customWidth="1"/>
    <col min="5123" max="5124" width="7.5703125" style="826" customWidth="1"/>
    <col min="5125" max="5125" width="1.42578125" style="826" customWidth="1"/>
    <col min="5126" max="5126" width="10.140625" style="826" customWidth="1"/>
    <col min="5127" max="5127" width="12.7109375" style="826" customWidth="1"/>
    <col min="5128" max="5128" width="1.42578125" style="826" customWidth="1"/>
    <col min="5129" max="5129" width="13" style="826" customWidth="1"/>
    <col min="5130" max="5130" width="13.5703125" style="826" customWidth="1"/>
    <col min="5131" max="5131" width="1.42578125" style="826" customWidth="1"/>
    <col min="5132" max="5132" width="9.28515625" style="826" customWidth="1"/>
    <col min="5133" max="5134" width="7.85546875" style="826" customWidth="1"/>
    <col min="5135" max="5135" width="1.42578125" style="826" customWidth="1"/>
    <col min="5136" max="5136" width="9" style="826" customWidth="1"/>
    <col min="5137" max="5138" width="8.28515625" style="826" customWidth="1"/>
    <col min="5139" max="5139" width="0.5703125" style="826" customWidth="1"/>
    <col min="5140" max="5140" width="3" style="826" customWidth="1"/>
    <col min="5141" max="5141" width="28" style="826" customWidth="1"/>
    <col min="5142" max="5143" width="17.85546875" style="826" customWidth="1"/>
    <col min="5144" max="5144" width="14.5703125" style="826" customWidth="1"/>
    <col min="5145" max="5145" width="15.7109375" style="826" customWidth="1"/>
    <col min="5146" max="5146" width="18.28515625" style="826" bestFit="1" customWidth="1"/>
    <col min="5147" max="5148" width="7.7109375" style="826" customWidth="1"/>
    <col min="5149" max="5376" width="9.140625" style="826"/>
    <col min="5377" max="5377" width="1.42578125" style="826" customWidth="1"/>
    <col min="5378" max="5378" width="9" style="826" customWidth="1"/>
    <col min="5379" max="5380" width="7.5703125" style="826" customWidth="1"/>
    <col min="5381" max="5381" width="1.42578125" style="826" customWidth="1"/>
    <col min="5382" max="5382" width="10.140625" style="826" customWidth="1"/>
    <col min="5383" max="5383" width="12.7109375" style="826" customWidth="1"/>
    <col min="5384" max="5384" width="1.42578125" style="826" customWidth="1"/>
    <col min="5385" max="5385" width="13" style="826" customWidth="1"/>
    <col min="5386" max="5386" width="13.5703125" style="826" customWidth="1"/>
    <col min="5387" max="5387" width="1.42578125" style="826" customWidth="1"/>
    <col min="5388" max="5388" width="9.28515625" style="826" customWidth="1"/>
    <col min="5389" max="5390" width="7.85546875" style="826" customWidth="1"/>
    <col min="5391" max="5391" width="1.42578125" style="826" customWidth="1"/>
    <col min="5392" max="5392" width="9" style="826" customWidth="1"/>
    <col min="5393" max="5394" width="8.28515625" style="826" customWidth="1"/>
    <col min="5395" max="5395" width="0.5703125" style="826" customWidth="1"/>
    <col min="5396" max="5396" width="3" style="826" customWidth="1"/>
    <col min="5397" max="5397" width="28" style="826" customWidth="1"/>
    <col min="5398" max="5399" width="17.85546875" style="826" customWidth="1"/>
    <col min="5400" max="5400" width="14.5703125" style="826" customWidth="1"/>
    <col min="5401" max="5401" width="15.7109375" style="826" customWidth="1"/>
    <col min="5402" max="5402" width="18.28515625" style="826" bestFit="1" customWidth="1"/>
    <col min="5403" max="5404" width="7.7109375" style="826" customWidth="1"/>
    <col min="5405" max="5632" width="9.140625" style="826"/>
    <col min="5633" max="5633" width="1.42578125" style="826" customWidth="1"/>
    <col min="5634" max="5634" width="9" style="826" customWidth="1"/>
    <col min="5635" max="5636" width="7.5703125" style="826" customWidth="1"/>
    <col min="5637" max="5637" width="1.42578125" style="826" customWidth="1"/>
    <col min="5638" max="5638" width="10.140625" style="826" customWidth="1"/>
    <col min="5639" max="5639" width="12.7109375" style="826" customWidth="1"/>
    <col min="5640" max="5640" width="1.42578125" style="826" customWidth="1"/>
    <col min="5641" max="5641" width="13" style="826" customWidth="1"/>
    <col min="5642" max="5642" width="13.5703125" style="826" customWidth="1"/>
    <col min="5643" max="5643" width="1.42578125" style="826" customWidth="1"/>
    <col min="5644" max="5644" width="9.28515625" style="826" customWidth="1"/>
    <col min="5645" max="5646" width="7.85546875" style="826" customWidth="1"/>
    <col min="5647" max="5647" width="1.42578125" style="826" customWidth="1"/>
    <col min="5648" max="5648" width="9" style="826" customWidth="1"/>
    <col min="5649" max="5650" width="8.28515625" style="826" customWidth="1"/>
    <col min="5651" max="5651" width="0.5703125" style="826" customWidth="1"/>
    <col min="5652" max="5652" width="3" style="826" customWidth="1"/>
    <col min="5653" max="5653" width="28" style="826" customWidth="1"/>
    <col min="5654" max="5655" width="17.85546875" style="826" customWidth="1"/>
    <col min="5656" max="5656" width="14.5703125" style="826" customWidth="1"/>
    <col min="5657" max="5657" width="15.7109375" style="826" customWidth="1"/>
    <col min="5658" max="5658" width="18.28515625" style="826" bestFit="1" customWidth="1"/>
    <col min="5659" max="5660" width="7.7109375" style="826" customWidth="1"/>
    <col min="5661" max="5888" width="9.140625" style="826"/>
    <col min="5889" max="5889" width="1.42578125" style="826" customWidth="1"/>
    <col min="5890" max="5890" width="9" style="826" customWidth="1"/>
    <col min="5891" max="5892" width="7.5703125" style="826" customWidth="1"/>
    <col min="5893" max="5893" width="1.42578125" style="826" customWidth="1"/>
    <col min="5894" max="5894" width="10.140625" style="826" customWidth="1"/>
    <col min="5895" max="5895" width="12.7109375" style="826" customWidth="1"/>
    <col min="5896" max="5896" width="1.42578125" style="826" customWidth="1"/>
    <col min="5897" max="5897" width="13" style="826" customWidth="1"/>
    <col min="5898" max="5898" width="13.5703125" style="826" customWidth="1"/>
    <col min="5899" max="5899" width="1.42578125" style="826" customWidth="1"/>
    <col min="5900" max="5900" width="9.28515625" style="826" customWidth="1"/>
    <col min="5901" max="5902" width="7.85546875" style="826" customWidth="1"/>
    <col min="5903" max="5903" width="1.42578125" style="826" customWidth="1"/>
    <col min="5904" max="5904" width="9" style="826" customWidth="1"/>
    <col min="5905" max="5906" width="8.28515625" style="826" customWidth="1"/>
    <col min="5907" max="5907" width="0.5703125" style="826" customWidth="1"/>
    <col min="5908" max="5908" width="3" style="826" customWidth="1"/>
    <col min="5909" max="5909" width="28" style="826" customWidth="1"/>
    <col min="5910" max="5911" width="17.85546875" style="826" customWidth="1"/>
    <col min="5912" max="5912" width="14.5703125" style="826" customWidth="1"/>
    <col min="5913" max="5913" width="15.7109375" style="826" customWidth="1"/>
    <col min="5914" max="5914" width="18.28515625" style="826" bestFit="1" customWidth="1"/>
    <col min="5915" max="5916" width="7.7109375" style="826" customWidth="1"/>
    <col min="5917" max="6144" width="9.140625" style="826"/>
    <col min="6145" max="6145" width="1.42578125" style="826" customWidth="1"/>
    <col min="6146" max="6146" width="9" style="826" customWidth="1"/>
    <col min="6147" max="6148" width="7.5703125" style="826" customWidth="1"/>
    <col min="6149" max="6149" width="1.42578125" style="826" customWidth="1"/>
    <col min="6150" max="6150" width="10.140625" style="826" customWidth="1"/>
    <col min="6151" max="6151" width="12.7109375" style="826" customWidth="1"/>
    <col min="6152" max="6152" width="1.42578125" style="826" customWidth="1"/>
    <col min="6153" max="6153" width="13" style="826" customWidth="1"/>
    <col min="6154" max="6154" width="13.5703125" style="826" customWidth="1"/>
    <col min="6155" max="6155" width="1.42578125" style="826" customWidth="1"/>
    <col min="6156" max="6156" width="9.28515625" style="826" customWidth="1"/>
    <col min="6157" max="6158" width="7.85546875" style="826" customWidth="1"/>
    <col min="6159" max="6159" width="1.42578125" style="826" customWidth="1"/>
    <col min="6160" max="6160" width="9" style="826" customWidth="1"/>
    <col min="6161" max="6162" width="8.28515625" style="826" customWidth="1"/>
    <col min="6163" max="6163" width="0.5703125" style="826" customWidth="1"/>
    <col min="6164" max="6164" width="3" style="826" customWidth="1"/>
    <col min="6165" max="6165" width="28" style="826" customWidth="1"/>
    <col min="6166" max="6167" width="17.85546875" style="826" customWidth="1"/>
    <col min="6168" max="6168" width="14.5703125" style="826" customWidth="1"/>
    <col min="6169" max="6169" width="15.7109375" style="826" customWidth="1"/>
    <col min="6170" max="6170" width="18.28515625" style="826" bestFit="1" customWidth="1"/>
    <col min="6171" max="6172" width="7.7109375" style="826" customWidth="1"/>
    <col min="6173" max="6400" width="9.140625" style="826"/>
    <col min="6401" max="6401" width="1.42578125" style="826" customWidth="1"/>
    <col min="6402" max="6402" width="9" style="826" customWidth="1"/>
    <col min="6403" max="6404" width="7.5703125" style="826" customWidth="1"/>
    <col min="6405" max="6405" width="1.42578125" style="826" customWidth="1"/>
    <col min="6406" max="6406" width="10.140625" style="826" customWidth="1"/>
    <col min="6407" max="6407" width="12.7109375" style="826" customWidth="1"/>
    <col min="6408" max="6408" width="1.42578125" style="826" customWidth="1"/>
    <col min="6409" max="6409" width="13" style="826" customWidth="1"/>
    <col min="6410" max="6410" width="13.5703125" style="826" customWidth="1"/>
    <col min="6411" max="6411" width="1.42578125" style="826" customWidth="1"/>
    <col min="6412" max="6412" width="9.28515625" style="826" customWidth="1"/>
    <col min="6413" max="6414" width="7.85546875" style="826" customWidth="1"/>
    <col min="6415" max="6415" width="1.42578125" style="826" customWidth="1"/>
    <col min="6416" max="6416" width="9" style="826" customWidth="1"/>
    <col min="6417" max="6418" width="8.28515625" style="826" customWidth="1"/>
    <col min="6419" max="6419" width="0.5703125" style="826" customWidth="1"/>
    <col min="6420" max="6420" width="3" style="826" customWidth="1"/>
    <col min="6421" max="6421" width="28" style="826" customWidth="1"/>
    <col min="6422" max="6423" width="17.85546875" style="826" customWidth="1"/>
    <col min="6424" max="6424" width="14.5703125" style="826" customWidth="1"/>
    <col min="6425" max="6425" width="15.7109375" style="826" customWidth="1"/>
    <col min="6426" max="6426" width="18.28515625" style="826" bestFit="1" customWidth="1"/>
    <col min="6427" max="6428" width="7.7109375" style="826" customWidth="1"/>
    <col min="6429" max="6656" width="9.140625" style="826"/>
    <col min="6657" max="6657" width="1.42578125" style="826" customWidth="1"/>
    <col min="6658" max="6658" width="9" style="826" customWidth="1"/>
    <col min="6659" max="6660" width="7.5703125" style="826" customWidth="1"/>
    <col min="6661" max="6661" width="1.42578125" style="826" customWidth="1"/>
    <col min="6662" max="6662" width="10.140625" style="826" customWidth="1"/>
    <col min="6663" max="6663" width="12.7109375" style="826" customWidth="1"/>
    <col min="6664" max="6664" width="1.42578125" style="826" customWidth="1"/>
    <col min="6665" max="6665" width="13" style="826" customWidth="1"/>
    <col min="6666" max="6666" width="13.5703125" style="826" customWidth="1"/>
    <col min="6667" max="6667" width="1.42578125" style="826" customWidth="1"/>
    <col min="6668" max="6668" width="9.28515625" style="826" customWidth="1"/>
    <col min="6669" max="6670" width="7.85546875" style="826" customWidth="1"/>
    <col min="6671" max="6671" width="1.42578125" style="826" customWidth="1"/>
    <col min="6672" max="6672" width="9" style="826" customWidth="1"/>
    <col min="6673" max="6674" width="8.28515625" style="826" customWidth="1"/>
    <col min="6675" max="6675" width="0.5703125" style="826" customWidth="1"/>
    <col min="6676" max="6676" width="3" style="826" customWidth="1"/>
    <col min="6677" max="6677" width="28" style="826" customWidth="1"/>
    <col min="6678" max="6679" width="17.85546875" style="826" customWidth="1"/>
    <col min="6680" max="6680" width="14.5703125" style="826" customWidth="1"/>
    <col min="6681" max="6681" width="15.7109375" style="826" customWidth="1"/>
    <col min="6682" max="6682" width="18.28515625" style="826" bestFit="1" customWidth="1"/>
    <col min="6683" max="6684" width="7.7109375" style="826" customWidth="1"/>
    <col min="6685" max="6912" width="9.140625" style="826"/>
    <col min="6913" max="6913" width="1.42578125" style="826" customWidth="1"/>
    <col min="6914" max="6914" width="9" style="826" customWidth="1"/>
    <col min="6915" max="6916" width="7.5703125" style="826" customWidth="1"/>
    <col min="6917" max="6917" width="1.42578125" style="826" customWidth="1"/>
    <col min="6918" max="6918" width="10.140625" style="826" customWidth="1"/>
    <col min="6919" max="6919" width="12.7109375" style="826" customWidth="1"/>
    <col min="6920" max="6920" width="1.42578125" style="826" customWidth="1"/>
    <col min="6921" max="6921" width="13" style="826" customWidth="1"/>
    <col min="6922" max="6922" width="13.5703125" style="826" customWidth="1"/>
    <col min="6923" max="6923" width="1.42578125" style="826" customWidth="1"/>
    <col min="6924" max="6924" width="9.28515625" style="826" customWidth="1"/>
    <col min="6925" max="6926" width="7.85546875" style="826" customWidth="1"/>
    <col min="6927" max="6927" width="1.42578125" style="826" customWidth="1"/>
    <col min="6928" max="6928" width="9" style="826" customWidth="1"/>
    <col min="6929" max="6930" width="8.28515625" style="826" customWidth="1"/>
    <col min="6931" max="6931" width="0.5703125" style="826" customWidth="1"/>
    <col min="6932" max="6932" width="3" style="826" customWidth="1"/>
    <col min="6933" max="6933" width="28" style="826" customWidth="1"/>
    <col min="6934" max="6935" width="17.85546875" style="826" customWidth="1"/>
    <col min="6936" max="6936" width="14.5703125" style="826" customWidth="1"/>
    <col min="6937" max="6937" width="15.7109375" style="826" customWidth="1"/>
    <col min="6938" max="6938" width="18.28515625" style="826" bestFit="1" customWidth="1"/>
    <col min="6939" max="6940" width="7.7109375" style="826" customWidth="1"/>
    <col min="6941" max="7168" width="9.140625" style="826"/>
    <col min="7169" max="7169" width="1.42578125" style="826" customWidth="1"/>
    <col min="7170" max="7170" width="9" style="826" customWidth="1"/>
    <col min="7171" max="7172" width="7.5703125" style="826" customWidth="1"/>
    <col min="7173" max="7173" width="1.42578125" style="826" customWidth="1"/>
    <col min="7174" max="7174" width="10.140625" style="826" customWidth="1"/>
    <col min="7175" max="7175" width="12.7109375" style="826" customWidth="1"/>
    <col min="7176" max="7176" width="1.42578125" style="826" customWidth="1"/>
    <col min="7177" max="7177" width="13" style="826" customWidth="1"/>
    <col min="7178" max="7178" width="13.5703125" style="826" customWidth="1"/>
    <col min="7179" max="7179" width="1.42578125" style="826" customWidth="1"/>
    <col min="7180" max="7180" width="9.28515625" style="826" customWidth="1"/>
    <col min="7181" max="7182" width="7.85546875" style="826" customWidth="1"/>
    <col min="7183" max="7183" width="1.42578125" style="826" customWidth="1"/>
    <col min="7184" max="7184" width="9" style="826" customWidth="1"/>
    <col min="7185" max="7186" width="8.28515625" style="826" customWidth="1"/>
    <col min="7187" max="7187" width="0.5703125" style="826" customWidth="1"/>
    <col min="7188" max="7188" width="3" style="826" customWidth="1"/>
    <col min="7189" max="7189" width="28" style="826" customWidth="1"/>
    <col min="7190" max="7191" width="17.85546875" style="826" customWidth="1"/>
    <col min="7192" max="7192" width="14.5703125" style="826" customWidth="1"/>
    <col min="7193" max="7193" width="15.7109375" style="826" customWidth="1"/>
    <col min="7194" max="7194" width="18.28515625" style="826" bestFit="1" customWidth="1"/>
    <col min="7195" max="7196" width="7.7109375" style="826" customWidth="1"/>
    <col min="7197" max="7424" width="9.140625" style="826"/>
    <col min="7425" max="7425" width="1.42578125" style="826" customWidth="1"/>
    <col min="7426" max="7426" width="9" style="826" customWidth="1"/>
    <col min="7427" max="7428" width="7.5703125" style="826" customWidth="1"/>
    <col min="7429" max="7429" width="1.42578125" style="826" customWidth="1"/>
    <col min="7430" max="7430" width="10.140625" style="826" customWidth="1"/>
    <col min="7431" max="7431" width="12.7109375" style="826" customWidth="1"/>
    <col min="7432" max="7432" width="1.42578125" style="826" customWidth="1"/>
    <col min="7433" max="7433" width="13" style="826" customWidth="1"/>
    <col min="7434" max="7434" width="13.5703125" style="826" customWidth="1"/>
    <col min="7435" max="7435" width="1.42578125" style="826" customWidth="1"/>
    <col min="7436" max="7436" width="9.28515625" style="826" customWidth="1"/>
    <col min="7437" max="7438" width="7.85546875" style="826" customWidth="1"/>
    <col min="7439" max="7439" width="1.42578125" style="826" customWidth="1"/>
    <col min="7440" max="7440" width="9" style="826" customWidth="1"/>
    <col min="7441" max="7442" width="8.28515625" style="826" customWidth="1"/>
    <col min="7443" max="7443" width="0.5703125" style="826" customWidth="1"/>
    <col min="7444" max="7444" width="3" style="826" customWidth="1"/>
    <col min="7445" max="7445" width="28" style="826" customWidth="1"/>
    <col min="7446" max="7447" width="17.85546875" style="826" customWidth="1"/>
    <col min="7448" max="7448" width="14.5703125" style="826" customWidth="1"/>
    <col min="7449" max="7449" width="15.7109375" style="826" customWidth="1"/>
    <col min="7450" max="7450" width="18.28515625" style="826" bestFit="1" customWidth="1"/>
    <col min="7451" max="7452" width="7.7109375" style="826" customWidth="1"/>
    <col min="7453" max="7680" width="9.140625" style="826"/>
    <col min="7681" max="7681" width="1.42578125" style="826" customWidth="1"/>
    <col min="7682" max="7682" width="9" style="826" customWidth="1"/>
    <col min="7683" max="7684" width="7.5703125" style="826" customWidth="1"/>
    <col min="7685" max="7685" width="1.42578125" style="826" customWidth="1"/>
    <col min="7686" max="7686" width="10.140625" style="826" customWidth="1"/>
    <col min="7687" max="7687" width="12.7109375" style="826" customWidth="1"/>
    <col min="7688" max="7688" width="1.42578125" style="826" customWidth="1"/>
    <col min="7689" max="7689" width="13" style="826" customWidth="1"/>
    <col min="7690" max="7690" width="13.5703125" style="826" customWidth="1"/>
    <col min="7691" max="7691" width="1.42578125" style="826" customWidth="1"/>
    <col min="7692" max="7692" width="9.28515625" style="826" customWidth="1"/>
    <col min="7693" max="7694" width="7.85546875" style="826" customWidth="1"/>
    <col min="7695" max="7695" width="1.42578125" style="826" customWidth="1"/>
    <col min="7696" max="7696" width="9" style="826" customWidth="1"/>
    <col min="7697" max="7698" width="8.28515625" style="826" customWidth="1"/>
    <col min="7699" max="7699" width="0.5703125" style="826" customWidth="1"/>
    <col min="7700" max="7700" width="3" style="826" customWidth="1"/>
    <col min="7701" max="7701" width="28" style="826" customWidth="1"/>
    <col min="7702" max="7703" width="17.85546875" style="826" customWidth="1"/>
    <col min="7704" max="7704" width="14.5703125" style="826" customWidth="1"/>
    <col min="7705" max="7705" width="15.7109375" style="826" customWidth="1"/>
    <col min="7706" max="7706" width="18.28515625" style="826" bestFit="1" customWidth="1"/>
    <col min="7707" max="7708" width="7.7109375" style="826" customWidth="1"/>
    <col min="7709" max="7936" width="9.140625" style="826"/>
    <col min="7937" max="7937" width="1.42578125" style="826" customWidth="1"/>
    <col min="7938" max="7938" width="9" style="826" customWidth="1"/>
    <col min="7939" max="7940" width="7.5703125" style="826" customWidth="1"/>
    <col min="7941" max="7941" width="1.42578125" style="826" customWidth="1"/>
    <col min="7942" max="7942" width="10.140625" style="826" customWidth="1"/>
    <col min="7943" max="7943" width="12.7109375" style="826" customWidth="1"/>
    <col min="7944" max="7944" width="1.42578125" style="826" customWidth="1"/>
    <col min="7945" max="7945" width="13" style="826" customWidth="1"/>
    <col min="7946" max="7946" width="13.5703125" style="826" customWidth="1"/>
    <col min="7947" max="7947" width="1.42578125" style="826" customWidth="1"/>
    <col min="7948" max="7948" width="9.28515625" style="826" customWidth="1"/>
    <col min="7949" max="7950" width="7.85546875" style="826" customWidth="1"/>
    <col min="7951" max="7951" width="1.42578125" style="826" customWidth="1"/>
    <col min="7952" max="7952" width="9" style="826" customWidth="1"/>
    <col min="7953" max="7954" width="8.28515625" style="826" customWidth="1"/>
    <col min="7955" max="7955" width="0.5703125" style="826" customWidth="1"/>
    <col min="7956" max="7956" width="3" style="826" customWidth="1"/>
    <col min="7957" max="7957" width="28" style="826" customWidth="1"/>
    <col min="7958" max="7959" width="17.85546875" style="826" customWidth="1"/>
    <col min="7960" max="7960" width="14.5703125" style="826" customWidth="1"/>
    <col min="7961" max="7961" width="15.7109375" style="826" customWidth="1"/>
    <col min="7962" max="7962" width="18.28515625" style="826" bestFit="1" customWidth="1"/>
    <col min="7963" max="7964" width="7.7109375" style="826" customWidth="1"/>
    <col min="7965" max="8192" width="9.140625" style="826"/>
    <col min="8193" max="8193" width="1.42578125" style="826" customWidth="1"/>
    <col min="8194" max="8194" width="9" style="826" customWidth="1"/>
    <col min="8195" max="8196" width="7.5703125" style="826" customWidth="1"/>
    <col min="8197" max="8197" width="1.42578125" style="826" customWidth="1"/>
    <col min="8198" max="8198" width="10.140625" style="826" customWidth="1"/>
    <col min="8199" max="8199" width="12.7109375" style="826" customWidth="1"/>
    <col min="8200" max="8200" width="1.42578125" style="826" customWidth="1"/>
    <col min="8201" max="8201" width="13" style="826" customWidth="1"/>
    <col min="8202" max="8202" width="13.5703125" style="826" customWidth="1"/>
    <col min="8203" max="8203" width="1.42578125" style="826" customWidth="1"/>
    <col min="8204" max="8204" width="9.28515625" style="826" customWidth="1"/>
    <col min="8205" max="8206" width="7.85546875" style="826" customWidth="1"/>
    <col min="8207" max="8207" width="1.42578125" style="826" customWidth="1"/>
    <col min="8208" max="8208" width="9" style="826" customWidth="1"/>
    <col min="8209" max="8210" width="8.28515625" style="826" customWidth="1"/>
    <col min="8211" max="8211" width="0.5703125" style="826" customWidth="1"/>
    <col min="8212" max="8212" width="3" style="826" customWidth="1"/>
    <col min="8213" max="8213" width="28" style="826" customWidth="1"/>
    <col min="8214" max="8215" width="17.85546875" style="826" customWidth="1"/>
    <col min="8216" max="8216" width="14.5703125" style="826" customWidth="1"/>
    <col min="8217" max="8217" width="15.7109375" style="826" customWidth="1"/>
    <col min="8218" max="8218" width="18.28515625" style="826" bestFit="1" customWidth="1"/>
    <col min="8219" max="8220" width="7.7109375" style="826" customWidth="1"/>
    <col min="8221" max="8448" width="9.140625" style="826"/>
    <col min="8449" max="8449" width="1.42578125" style="826" customWidth="1"/>
    <col min="8450" max="8450" width="9" style="826" customWidth="1"/>
    <col min="8451" max="8452" width="7.5703125" style="826" customWidth="1"/>
    <col min="8453" max="8453" width="1.42578125" style="826" customWidth="1"/>
    <col min="8454" max="8454" width="10.140625" style="826" customWidth="1"/>
    <col min="8455" max="8455" width="12.7109375" style="826" customWidth="1"/>
    <col min="8456" max="8456" width="1.42578125" style="826" customWidth="1"/>
    <col min="8457" max="8457" width="13" style="826" customWidth="1"/>
    <col min="8458" max="8458" width="13.5703125" style="826" customWidth="1"/>
    <col min="8459" max="8459" width="1.42578125" style="826" customWidth="1"/>
    <col min="8460" max="8460" width="9.28515625" style="826" customWidth="1"/>
    <col min="8461" max="8462" width="7.85546875" style="826" customWidth="1"/>
    <col min="8463" max="8463" width="1.42578125" style="826" customWidth="1"/>
    <col min="8464" max="8464" width="9" style="826" customWidth="1"/>
    <col min="8465" max="8466" width="8.28515625" style="826" customWidth="1"/>
    <col min="8467" max="8467" width="0.5703125" style="826" customWidth="1"/>
    <col min="8468" max="8468" width="3" style="826" customWidth="1"/>
    <col min="8469" max="8469" width="28" style="826" customWidth="1"/>
    <col min="8470" max="8471" width="17.85546875" style="826" customWidth="1"/>
    <col min="8472" max="8472" width="14.5703125" style="826" customWidth="1"/>
    <col min="8473" max="8473" width="15.7109375" style="826" customWidth="1"/>
    <col min="8474" max="8474" width="18.28515625" style="826" bestFit="1" customWidth="1"/>
    <col min="8475" max="8476" width="7.7109375" style="826" customWidth="1"/>
    <col min="8477" max="8704" width="9.140625" style="826"/>
    <col min="8705" max="8705" width="1.42578125" style="826" customWidth="1"/>
    <col min="8706" max="8706" width="9" style="826" customWidth="1"/>
    <col min="8707" max="8708" width="7.5703125" style="826" customWidth="1"/>
    <col min="8709" max="8709" width="1.42578125" style="826" customWidth="1"/>
    <col min="8710" max="8710" width="10.140625" style="826" customWidth="1"/>
    <col min="8711" max="8711" width="12.7109375" style="826" customWidth="1"/>
    <col min="8712" max="8712" width="1.42578125" style="826" customWidth="1"/>
    <col min="8713" max="8713" width="13" style="826" customWidth="1"/>
    <col min="8714" max="8714" width="13.5703125" style="826" customWidth="1"/>
    <col min="8715" max="8715" width="1.42578125" style="826" customWidth="1"/>
    <col min="8716" max="8716" width="9.28515625" style="826" customWidth="1"/>
    <col min="8717" max="8718" width="7.85546875" style="826" customWidth="1"/>
    <col min="8719" max="8719" width="1.42578125" style="826" customWidth="1"/>
    <col min="8720" max="8720" width="9" style="826" customWidth="1"/>
    <col min="8721" max="8722" width="8.28515625" style="826" customWidth="1"/>
    <col min="8723" max="8723" width="0.5703125" style="826" customWidth="1"/>
    <col min="8724" max="8724" width="3" style="826" customWidth="1"/>
    <col min="8725" max="8725" width="28" style="826" customWidth="1"/>
    <col min="8726" max="8727" width="17.85546875" style="826" customWidth="1"/>
    <col min="8728" max="8728" width="14.5703125" style="826" customWidth="1"/>
    <col min="8729" max="8729" width="15.7109375" style="826" customWidth="1"/>
    <col min="8730" max="8730" width="18.28515625" style="826" bestFit="1" customWidth="1"/>
    <col min="8731" max="8732" width="7.7109375" style="826" customWidth="1"/>
    <col min="8733" max="8960" width="9.140625" style="826"/>
    <col min="8961" max="8961" width="1.42578125" style="826" customWidth="1"/>
    <col min="8962" max="8962" width="9" style="826" customWidth="1"/>
    <col min="8963" max="8964" width="7.5703125" style="826" customWidth="1"/>
    <col min="8965" max="8965" width="1.42578125" style="826" customWidth="1"/>
    <col min="8966" max="8966" width="10.140625" style="826" customWidth="1"/>
    <col min="8967" max="8967" width="12.7109375" style="826" customWidth="1"/>
    <col min="8968" max="8968" width="1.42578125" style="826" customWidth="1"/>
    <col min="8969" max="8969" width="13" style="826" customWidth="1"/>
    <col min="8970" max="8970" width="13.5703125" style="826" customWidth="1"/>
    <col min="8971" max="8971" width="1.42578125" style="826" customWidth="1"/>
    <col min="8972" max="8972" width="9.28515625" style="826" customWidth="1"/>
    <col min="8973" max="8974" width="7.85546875" style="826" customWidth="1"/>
    <col min="8975" max="8975" width="1.42578125" style="826" customWidth="1"/>
    <col min="8976" max="8976" width="9" style="826" customWidth="1"/>
    <col min="8977" max="8978" width="8.28515625" style="826" customWidth="1"/>
    <col min="8979" max="8979" width="0.5703125" style="826" customWidth="1"/>
    <col min="8980" max="8980" width="3" style="826" customWidth="1"/>
    <col min="8981" max="8981" width="28" style="826" customWidth="1"/>
    <col min="8982" max="8983" width="17.85546875" style="826" customWidth="1"/>
    <col min="8984" max="8984" width="14.5703125" style="826" customWidth="1"/>
    <col min="8985" max="8985" width="15.7109375" style="826" customWidth="1"/>
    <col min="8986" max="8986" width="18.28515625" style="826" bestFit="1" customWidth="1"/>
    <col min="8987" max="8988" width="7.7109375" style="826" customWidth="1"/>
    <col min="8989" max="9216" width="9.140625" style="826"/>
    <col min="9217" max="9217" width="1.42578125" style="826" customWidth="1"/>
    <col min="9218" max="9218" width="9" style="826" customWidth="1"/>
    <col min="9219" max="9220" width="7.5703125" style="826" customWidth="1"/>
    <col min="9221" max="9221" width="1.42578125" style="826" customWidth="1"/>
    <col min="9222" max="9222" width="10.140625" style="826" customWidth="1"/>
    <col min="9223" max="9223" width="12.7109375" style="826" customWidth="1"/>
    <col min="9224" max="9224" width="1.42578125" style="826" customWidth="1"/>
    <col min="9225" max="9225" width="13" style="826" customWidth="1"/>
    <col min="9226" max="9226" width="13.5703125" style="826" customWidth="1"/>
    <col min="9227" max="9227" width="1.42578125" style="826" customWidth="1"/>
    <col min="9228" max="9228" width="9.28515625" style="826" customWidth="1"/>
    <col min="9229" max="9230" width="7.85546875" style="826" customWidth="1"/>
    <col min="9231" max="9231" width="1.42578125" style="826" customWidth="1"/>
    <col min="9232" max="9232" width="9" style="826" customWidth="1"/>
    <col min="9233" max="9234" width="8.28515625" style="826" customWidth="1"/>
    <col min="9235" max="9235" width="0.5703125" style="826" customWidth="1"/>
    <col min="9236" max="9236" width="3" style="826" customWidth="1"/>
    <col min="9237" max="9237" width="28" style="826" customWidth="1"/>
    <col min="9238" max="9239" width="17.85546875" style="826" customWidth="1"/>
    <col min="9240" max="9240" width="14.5703125" style="826" customWidth="1"/>
    <col min="9241" max="9241" width="15.7109375" style="826" customWidth="1"/>
    <col min="9242" max="9242" width="18.28515625" style="826" bestFit="1" customWidth="1"/>
    <col min="9243" max="9244" width="7.7109375" style="826" customWidth="1"/>
    <col min="9245" max="9472" width="9.140625" style="826"/>
    <col min="9473" max="9473" width="1.42578125" style="826" customWidth="1"/>
    <col min="9474" max="9474" width="9" style="826" customWidth="1"/>
    <col min="9475" max="9476" width="7.5703125" style="826" customWidth="1"/>
    <col min="9477" max="9477" width="1.42578125" style="826" customWidth="1"/>
    <col min="9478" max="9478" width="10.140625" style="826" customWidth="1"/>
    <col min="9479" max="9479" width="12.7109375" style="826" customWidth="1"/>
    <col min="9480" max="9480" width="1.42578125" style="826" customWidth="1"/>
    <col min="9481" max="9481" width="13" style="826" customWidth="1"/>
    <col min="9482" max="9482" width="13.5703125" style="826" customWidth="1"/>
    <col min="9483" max="9483" width="1.42578125" style="826" customWidth="1"/>
    <col min="9484" max="9484" width="9.28515625" style="826" customWidth="1"/>
    <col min="9485" max="9486" width="7.85546875" style="826" customWidth="1"/>
    <col min="9487" max="9487" width="1.42578125" style="826" customWidth="1"/>
    <col min="9488" max="9488" width="9" style="826" customWidth="1"/>
    <col min="9489" max="9490" width="8.28515625" style="826" customWidth="1"/>
    <col min="9491" max="9491" width="0.5703125" style="826" customWidth="1"/>
    <col min="9492" max="9492" width="3" style="826" customWidth="1"/>
    <col min="9493" max="9493" width="28" style="826" customWidth="1"/>
    <col min="9494" max="9495" width="17.85546875" style="826" customWidth="1"/>
    <col min="9496" max="9496" width="14.5703125" style="826" customWidth="1"/>
    <col min="9497" max="9497" width="15.7109375" style="826" customWidth="1"/>
    <col min="9498" max="9498" width="18.28515625" style="826" bestFit="1" customWidth="1"/>
    <col min="9499" max="9500" width="7.7109375" style="826" customWidth="1"/>
    <col min="9501" max="9728" width="9.140625" style="826"/>
    <col min="9729" max="9729" width="1.42578125" style="826" customWidth="1"/>
    <col min="9730" max="9730" width="9" style="826" customWidth="1"/>
    <col min="9731" max="9732" width="7.5703125" style="826" customWidth="1"/>
    <col min="9733" max="9733" width="1.42578125" style="826" customWidth="1"/>
    <col min="9734" max="9734" width="10.140625" style="826" customWidth="1"/>
    <col min="9735" max="9735" width="12.7109375" style="826" customWidth="1"/>
    <col min="9736" max="9736" width="1.42578125" style="826" customWidth="1"/>
    <col min="9737" max="9737" width="13" style="826" customWidth="1"/>
    <col min="9738" max="9738" width="13.5703125" style="826" customWidth="1"/>
    <col min="9739" max="9739" width="1.42578125" style="826" customWidth="1"/>
    <col min="9740" max="9740" width="9.28515625" style="826" customWidth="1"/>
    <col min="9741" max="9742" width="7.85546875" style="826" customWidth="1"/>
    <col min="9743" max="9743" width="1.42578125" style="826" customWidth="1"/>
    <col min="9744" max="9744" width="9" style="826" customWidth="1"/>
    <col min="9745" max="9746" width="8.28515625" style="826" customWidth="1"/>
    <col min="9747" max="9747" width="0.5703125" style="826" customWidth="1"/>
    <col min="9748" max="9748" width="3" style="826" customWidth="1"/>
    <col min="9749" max="9749" width="28" style="826" customWidth="1"/>
    <col min="9750" max="9751" width="17.85546875" style="826" customWidth="1"/>
    <col min="9752" max="9752" width="14.5703125" style="826" customWidth="1"/>
    <col min="9753" max="9753" width="15.7109375" style="826" customWidth="1"/>
    <col min="9754" max="9754" width="18.28515625" style="826" bestFit="1" customWidth="1"/>
    <col min="9755" max="9756" width="7.7109375" style="826" customWidth="1"/>
    <col min="9757" max="9984" width="9.140625" style="826"/>
    <col min="9985" max="9985" width="1.42578125" style="826" customWidth="1"/>
    <col min="9986" max="9986" width="9" style="826" customWidth="1"/>
    <col min="9987" max="9988" width="7.5703125" style="826" customWidth="1"/>
    <col min="9989" max="9989" width="1.42578125" style="826" customWidth="1"/>
    <col min="9990" max="9990" width="10.140625" style="826" customWidth="1"/>
    <col min="9991" max="9991" width="12.7109375" style="826" customWidth="1"/>
    <col min="9992" max="9992" width="1.42578125" style="826" customWidth="1"/>
    <col min="9993" max="9993" width="13" style="826" customWidth="1"/>
    <col min="9994" max="9994" width="13.5703125" style="826" customWidth="1"/>
    <col min="9995" max="9995" width="1.42578125" style="826" customWidth="1"/>
    <col min="9996" max="9996" width="9.28515625" style="826" customWidth="1"/>
    <col min="9997" max="9998" width="7.85546875" style="826" customWidth="1"/>
    <col min="9999" max="9999" width="1.42578125" style="826" customWidth="1"/>
    <col min="10000" max="10000" width="9" style="826" customWidth="1"/>
    <col min="10001" max="10002" width="8.28515625" style="826" customWidth="1"/>
    <col min="10003" max="10003" width="0.5703125" style="826" customWidth="1"/>
    <col min="10004" max="10004" width="3" style="826" customWidth="1"/>
    <col min="10005" max="10005" width="28" style="826" customWidth="1"/>
    <col min="10006" max="10007" width="17.85546875" style="826" customWidth="1"/>
    <col min="10008" max="10008" width="14.5703125" style="826" customWidth="1"/>
    <col min="10009" max="10009" width="15.7109375" style="826" customWidth="1"/>
    <col min="10010" max="10010" width="18.28515625" style="826" bestFit="1" customWidth="1"/>
    <col min="10011" max="10012" width="7.7109375" style="826" customWidth="1"/>
    <col min="10013" max="10240" width="9.140625" style="826"/>
    <col min="10241" max="10241" width="1.42578125" style="826" customWidth="1"/>
    <col min="10242" max="10242" width="9" style="826" customWidth="1"/>
    <col min="10243" max="10244" width="7.5703125" style="826" customWidth="1"/>
    <col min="10245" max="10245" width="1.42578125" style="826" customWidth="1"/>
    <col min="10246" max="10246" width="10.140625" style="826" customWidth="1"/>
    <col min="10247" max="10247" width="12.7109375" style="826" customWidth="1"/>
    <col min="10248" max="10248" width="1.42578125" style="826" customWidth="1"/>
    <col min="10249" max="10249" width="13" style="826" customWidth="1"/>
    <col min="10250" max="10250" width="13.5703125" style="826" customWidth="1"/>
    <col min="10251" max="10251" width="1.42578125" style="826" customWidth="1"/>
    <col min="10252" max="10252" width="9.28515625" style="826" customWidth="1"/>
    <col min="10253" max="10254" width="7.85546875" style="826" customWidth="1"/>
    <col min="10255" max="10255" width="1.42578125" style="826" customWidth="1"/>
    <col min="10256" max="10256" width="9" style="826" customWidth="1"/>
    <col min="10257" max="10258" width="8.28515625" style="826" customWidth="1"/>
    <col min="10259" max="10259" width="0.5703125" style="826" customWidth="1"/>
    <col min="10260" max="10260" width="3" style="826" customWidth="1"/>
    <col min="10261" max="10261" width="28" style="826" customWidth="1"/>
    <col min="10262" max="10263" width="17.85546875" style="826" customWidth="1"/>
    <col min="10264" max="10264" width="14.5703125" style="826" customWidth="1"/>
    <col min="10265" max="10265" width="15.7109375" style="826" customWidth="1"/>
    <col min="10266" max="10266" width="18.28515625" style="826" bestFit="1" customWidth="1"/>
    <col min="10267" max="10268" width="7.7109375" style="826" customWidth="1"/>
    <col min="10269" max="10496" width="9.140625" style="826"/>
    <col min="10497" max="10497" width="1.42578125" style="826" customWidth="1"/>
    <col min="10498" max="10498" width="9" style="826" customWidth="1"/>
    <col min="10499" max="10500" width="7.5703125" style="826" customWidth="1"/>
    <col min="10501" max="10501" width="1.42578125" style="826" customWidth="1"/>
    <col min="10502" max="10502" width="10.140625" style="826" customWidth="1"/>
    <col min="10503" max="10503" width="12.7109375" style="826" customWidth="1"/>
    <col min="10504" max="10504" width="1.42578125" style="826" customWidth="1"/>
    <col min="10505" max="10505" width="13" style="826" customWidth="1"/>
    <col min="10506" max="10506" width="13.5703125" style="826" customWidth="1"/>
    <col min="10507" max="10507" width="1.42578125" style="826" customWidth="1"/>
    <col min="10508" max="10508" width="9.28515625" style="826" customWidth="1"/>
    <col min="10509" max="10510" width="7.85546875" style="826" customWidth="1"/>
    <col min="10511" max="10511" width="1.42578125" style="826" customWidth="1"/>
    <col min="10512" max="10512" width="9" style="826" customWidth="1"/>
    <col min="10513" max="10514" width="8.28515625" style="826" customWidth="1"/>
    <col min="10515" max="10515" width="0.5703125" style="826" customWidth="1"/>
    <col min="10516" max="10516" width="3" style="826" customWidth="1"/>
    <col min="10517" max="10517" width="28" style="826" customWidth="1"/>
    <col min="10518" max="10519" width="17.85546875" style="826" customWidth="1"/>
    <col min="10520" max="10520" width="14.5703125" style="826" customWidth="1"/>
    <col min="10521" max="10521" width="15.7109375" style="826" customWidth="1"/>
    <col min="10522" max="10522" width="18.28515625" style="826" bestFit="1" customWidth="1"/>
    <col min="10523" max="10524" width="7.7109375" style="826" customWidth="1"/>
    <col min="10525" max="10752" width="9.140625" style="826"/>
    <col min="10753" max="10753" width="1.42578125" style="826" customWidth="1"/>
    <col min="10754" max="10754" width="9" style="826" customWidth="1"/>
    <col min="10755" max="10756" width="7.5703125" style="826" customWidth="1"/>
    <col min="10757" max="10757" width="1.42578125" style="826" customWidth="1"/>
    <col min="10758" max="10758" width="10.140625" style="826" customWidth="1"/>
    <col min="10759" max="10759" width="12.7109375" style="826" customWidth="1"/>
    <col min="10760" max="10760" width="1.42578125" style="826" customWidth="1"/>
    <col min="10761" max="10761" width="13" style="826" customWidth="1"/>
    <col min="10762" max="10762" width="13.5703125" style="826" customWidth="1"/>
    <col min="10763" max="10763" width="1.42578125" style="826" customWidth="1"/>
    <col min="10764" max="10764" width="9.28515625" style="826" customWidth="1"/>
    <col min="10765" max="10766" width="7.85546875" style="826" customWidth="1"/>
    <col min="10767" max="10767" width="1.42578125" style="826" customWidth="1"/>
    <col min="10768" max="10768" width="9" style="826" customWidth="1"/>
    <col min="10769" max="10770" width="8.28515625" style="826" customWidth="1"/>
    <col min="10771" max="10771" width="0.5703125" style="826" customWidth="1"/>
    <col min="10772" max="10772" width="3" style="826" customWidth="1"/>
    <col min="10773" max="10773" width="28" style="826" customWidth="1"/>
    <col min="10774" max="10775" width="17.85546875" style="826" customWidth="1"/>
    <col min="10776" max="10776" width="14.5703125" style="826" customWidth="1"/>
    <col min="10777" max="10777" width="15.7109375" style="826" customWidth="1"/>
    <col min="10778" max="10778" width="18.28515625" style="826" bestFit="1" customWidth="1"/>
    <col min="10779" max="10780" width="7.7109375" style="826" customWidth="1"/>
    <col min="10781" max="11008" width="9.140625" style="826"/>
    <col min="11009" max="11009" width="1.42578125" style="826" customWidth="1"/>
    <col min="11010" max="11010" width="9" style="826" customWidth="1"/>
    <col min="11011" max="11012" width="7.5703125" style="826" customWidth="1"/>
    <col min="11013" max="11013" width="1.42578125" style="826" customWidth="1"/>
    <col min="11014" max="11014" width="10.140625" style="826" customWidth="1"/>
    <col min="11015" max="11015" width="12.7109375" style="826" customWidth="1"/>
    <col min="11016" max="11016" width="1.42578125" style="826" customWidth="1"/>
    <col min="11017" max="11017" width="13" style="826" customWidth="1"/>
    <col min="11018" max="11018" width="13.5703125" style="826" customWidth="1"/>
    <col min="11019" max="11019" width="1.42578125" style="826" customWidth="1"/>
    <col min="11020" max="11020" width="9.28515625" style="826" customWidth="1"/>
    <col min="11021" max="11022" width="7.85546875" style="826" customWidth="1"/>
    <col min="11023" max="11023" width="1.42578125" style="826" customWidth="1"/>
    <col min="11024" max="11024" width="9" style="826" customWidth="1"/>
    <col min="11025" max="11026" width="8.28515625" style="826" customWidth="1"/>
    <col min="11027" max="11027" width="0.5703125" style="826" customWidth="1"/>
    <col min="11028" max="11028" width="3" style="826" customWidth="1"/>
    <col min="11029" max="11029" width="28" style="826" customWidth="1"/>
    <col min="11030" max="11031" width="17.85546875" style="826" customWidth="1"/>
    <col min="11032" max="11032" width="14.5703125" style="826" customWidth="1"/>
    <col min="11033" max="11033" width="15.7109375" style="826" customWidth="1"/>
    <col min="11034" max="11034" width="18.28515625" style="826" bestFit="1" customWidth="1"/>
    <col min="11035" max="11036" width="7.7109375" style="826" customWidth="1"/>
    <col min="11037" max="11264" width="9.140625" style="826"/>
    <col min="11265" max="11265" width="1.42578125" style="826" customWidth="1"/>
    <col min="11266" max="11266" width="9" style="826" customWidth="1"/>
    <col min="11267" max="11268" width="7.5703125" style="826" customWidth="1"/>
    <col min="11269" max="11269" width="1.42578125" style="826" customWidth="1"/>
    <col min="11270" max="11270" width="10.140625" style="826" customWidth="1"/>
    <col min="11271" max="11271" width="12.7109375" style="826" customWidth="1"/>
    <col min="11272" max="11272" width="1.42578125" style="826" customWidth="1"/>
    <col min="11273" max="11273" width="13" style="826" customWidth="1"/>
    <col min="11274" max="11274" width="13.5703125" style="826" customWidth="1"/>
    <col min="11275" max="11275" width="1.42578125" style="826" customWidth="1"/>
    <col min="11276" max="11276" width="9.28515625" style="826" customWidth="1"/>
    <col min="11277" max="11278" width="7.85546875" style="826" customWidth="1"/>
    <col min="11279" max="11279" width="1.42578125" style="826" customWidth="1"/>
    <col min="11280" max="11280" width="9" style="826" customWidth="1"/>
    <col min="11281" max="11282" width="8.28515625" style="826" customWidth="1"/>
    <col min="11283" max="11283" width="0.5703125" style="826" customWidth="1"/>
    <col min="11284" max="11284" width="3" style="826" customWidth="1"/>
    <col min="11285" max="11285" width="28" style="826" customWidth="1"/>
    <col min="11286" max="11287" width="17.85546875" style="826" customWidth="1"/>
    <col min="11288" max="11288" width="14.5703125" style="826" customWidth="1"/>
    <col min="11289" max="11289" width="15.7109375" style="826" customWidth="1"/>
    <col min="11290" max="11290" width="18.28515625" style="826" bestFit="1" customWidth="1"/>
    <col min="11291" max="11292" width="7.7109375" style="826" customWidth="1"/>
    <col min="11293" max="11520" width="9.140625" style="826"/>
    <col min="11521" max="11521" width="1.42578125" style="826" customWidth="1"/>
    <col min="11522" max="11522" width="9" style="826" customWidth="1"/>
    <col min="11523" max="11524" width="7.5703125" style="826" customWidth="1"/>
    <col min="11525" max="11525" width="1.42578125" style="826" customWidth="1"/>
    <col min="11526" max="11526" width="10.140625" style="826" customWidth="1"/>
    <col min="11527" max="11527" width="12.7109375" style="826" customWidth="1"/>
    <col min="11528" max="11528" width="1.42578125" style="826" customWidth="1"/>
    <col min="11529" max="11529" width="13" style="826" customWidth="1"/>
    <col min="11530" max="11530" width="13.5703125" style="826" customWidth="1"/>
    <col min="11531" max="11531" width="1.42578125" style="826" customWidth="1"/>
    <col min="11532" max="11532" width="9.28515625" style="826" customWidth="1"/>
    <col min="11533" max="11534" width="7.85546875" style="826" customWidth="1"/>
    <col min="11535" max="11535" width="1.42578125" style="826" customWidth="1"/>
    <col min="11536" max="11536" width="9" style="826" customWidth="1"/>
    <col min="11537" max="11538" width="8.28515625" style="826" customWidth="1"/>
    <col min="11539" max="11539" width="0.5703125" style="826" customWidth="1"/>
    <col min="11540" max="11540" width="3" style="826" customWidth="1"/>
    <col min="11541" max="11541" width="28" style="826" customWidth="1"/>
    <col min="11542" max="11543" width="17.85546875" style="826" customWidth="1"/>
    <col min="11544" max="11544" width="14.5703125" style="826" customWidth="1"/>
    <col min="11545" max="11545" width="15.7109375" style="826" customWidth="1"/>
    <col min="11546" max="11546" width="18.28515625" style="826" bestFit="1" customWidth="1"/>
    <col min="11547" max="11548" width="7.7109375" style="826" customWidth="1"/>
    <col min="11549" max="11776" width="9.140625" style="826"/>
    <col min="11777" max="11777" width="1.42578125" style="826" customWidth="1"/>
    <col min="11778" max="11778" width="9" style="826" customWidth="1"/>
    <col min="11779" max="11780" width="7.5703125" style="826" customWidth="1"/>
    <col min="11781" max="11781" width="1.42578125" style="826" customWidth="1"/>
    <col min="11782" max="11782" width="10.140625" style="826" customWidth="1"/>
    <col min="11783" max="11783" width="12.7109375" style="826" customWidth="1"/>
    <col min="11784" max="11784" width="1.42578125" style="826" customWidth="1"/>
    <col min="11785" max="11785" width="13" style="826" customWidth="1"/>
    <col min="11786" max="11786" width="13.5703125" style="826" customWidth="1"/>
    <col min="11787" max="11787" width="1.42578125" style="826" customWidth="1"/>
    <col min="11788" max="11788" width="9.28515625" style="826" customWidth="1"/>
    <col min="11789" max="11790" width="7.85546875" style="826" customWidth="1"/>
    <col min="11791" max="11791" width="1.42578125" style="826" customWidth="1"/>
    <col min="11792" max="11792" width="9" style="826" customWidth="1"/>
    <col min="11793" max="11794" width="8.28515625" style="826" customWidth="1"/>
    <col min="11795" max="11795" width="0.5703125" style="826" customWidth="1"/>
    <col min="11796" max="11796" width="3" style="826" customWidth="1"/>
    <col min="11797" max="11797" width="28" style="826" customWidth="1"/>
    <col min="11798" max="11799" width="17.85546875" style="826" customWidth="1"/>
    <col min="11800" max="11800" width="14.5703125" style="826" customWidth="1"/>
    <col min="11801" max="11801" width="15.7109375" style="826" customWidth="1"/>
    <col min="11802" max="11802" width="18.28515625" style="826" bestFit="1" customWidth="1"/>
    <col min="11803" max="11804" width="7.7109375" style="826" customWidth="1"/>
    <col min="11805" max="12032" width="9.140625" style="826"/>
    <col min="12033" max="12033" width="1.42578125" style="826" customWidth="1"/>
    <col min="12034" max="12034" width="9" style="826" customWidth="1"/>
    <col min="12035" max="12036" width="7.5703125" style="826" customWidth="1"/>
    <col min="12037" max="12037" width="1.42578125" style="826" customWidth="1"/>
    <col min="12038" max="12038" width="10.140625" style="826" customWidth="1"/>
    <col min="12039" max="12039" width="12.7109375" style="826" customWidth="1"/>
    <col min="12040" max="12040" width="1.42578125" style="826" customWidth="1"/>
    <col min="12041" max="12041" width="13" style="826" customWidth="1"/>
    <col min="12042" max="12042" width="13.5703125" style="826" customWidth="1"/>
    <col min="12043" max="12043" width="1.42578125" style="826" customWidth="1"/>
    <col min="12044" max="12044" width="9.28515625" style="826" customWidth="1"/>
    <col min="12045" max="12046" width="7.85546875" style="826" customWidth="1"/>
    <col min="12047" max="12047" width="1.42578125" style="826" customWidth="1"/>
    <col min="12048" max="12048" width="9" style="826" customWidth="1"/>
    <col min="12049" max="12050" width="8.28515625" style="826" customWidth="1"/>
    <col min="12051" max="12051" width="0.5703125" style="826" customWidth="1"/>
    <col min="12052" max="12052" width="3" style="826" customWidth="1"/>
    <col min="12053" max="12053" width="28" style="826" customWidth="1"/>
    <col min="12054" max="12055" width="17.85546875" style="826" customWidth="1"/>
    <col min="12056" max="12056" width="14.5703125" style="826" customWidth="1"/>
    <col min="12057" max="12057" width="15.7109375" style="826" customWidth="1"/>
    <col min="12058" max="12058" width="18.28515625" style="826" bestFit="1" customWidth="1"/>
    <col min="12059" max="12060" width="7.7109375" style="826" customWidth="1"/>
    <col min="12061" max="12288" width="9.140625" style="826"/>
    <col min="12289" max="12289" width="1.42578125" style="826" customWidth="1"/>
    <col min="12290" max="12290" width="9" style="826" customWidth="1"/>
    <col min="12291" max="12292" width="7.5703125" style="826" customWidth="1"/>
    <col min="12293" max="12293" width="1.42578125" style="826" customWidth="1"/>
    <col min="12294" max="12294" width="10.140625" style="826" customWidth="1"/>
    <col min="12295" max="12295" width="12.7109375" style="826" customWidth="1"/>
    <col min="12296" max="12296" width="1.42578125" style="826" customWidth="1"/>
    <col min="12297" max="12297" width="13" style="826" customWidth="1"/>
    <col min="12298" max="12298" width="13.5703125" style="826" customWidth="1"/>
    <col min="12299" max="12299" width="1.42578125" style="826" customWidth="1"/>
    <col min="12300" max="12300" width="9.28515625" style="826" customWidth="1"/>
    <col min="12301" max="12302" width="7.85546875" style="826" customWidth="1"/>
    <col min="12303" max="12303" width="1.42578125" style="826" customWidth="1"/>
    <col min="12304" max="12304" width="9" style="826" customWidth="1"/>
    <col min="12305" max="12306" width="8.28515625" style="826" customWidth="1"/>
    <col min="12307" max="12307" width="0.5703125" style="826" customWidth="1"/>
    <col min="12308" max="12308" width="3" style="826" customWidth="1"/>
    <col min="12309" max="12309" width="28" style="826" customWidth="1"/>
    <col min="12310" max="12311" width="17.85546875" style="826" customWidth="1"/>
    <col min="12312" max="12312" width="14.5703125" style="826" customWidth="1"/>
    <col min="12313" max="12313" width="15.7109375" style="826" customWidth="1"/>
    <col min="12314" max="12314" width="18.28515625" style="826" bestFit="1" customWidth="1"/>
    <col min="12315" max="12316" width="7.7109375" style="826" customWidth="1"/>
    <col min="12317" max="12544" width="9.140625" style="826"/>
    <col min="12545" max="12545" width="1.42578125" style="826" customWidth="1"/>
    <col min="12546" max="12546" width="9" style="826" customWidth="1"/>
    <col min="12547" max="12548" width="7.5703125" style="826" customWidth="1"/>
    <col min="12549" max="12549" width="1.42578125" style="826" customWidth="1"/>
    <col min="12550" max="12550" width="10.140625" style="826" customWidth="1"/>
    <col min="12551" max="12551" width="12.7109375" style="826" customWidth="1"/>
    <col min="12552" max="12552" width="1.42578125" style="826" customWidth="1"/>
    <col min="12553" max="12553" width="13" style="826" customWidth="1"/>
    <col min="12554" max="12554" width="13.5703125" style="826" customWidth="1"/>
    <col min="12555" max="12555" width="1.42578125" style="826" customWidth="1"/>
    <col min="12556" max="12556" width="9.28515625" style="826" customWidth="1"/>
    <col min="12557" max="12558" width="7.85546875" style="826" customWidth="1"/>
    <col min="12559" max="12559" width="1.42578125" style="826" customWidth="1"/>
    <col min="12560" max="12560" width="9" style="826" customWidth="1"/>
    <col min="12561" max="12562" width="8.28515625" style="826" customWidth="1"/>
    <col min="12563" max="12563" width="0.5703125" style="826" customWidth="1"/>
    <col min="12564" max="12564" width="3" style="826" customWidth="1"/>
    <col min="12565" max="12565" width="28" style="826" customWidth="1"/>
    <col min="12566" max="12567" width="17.85546875" style="826" customWidth="1"/>
    <col min="12568" max="12568" width="14.5703125" style="826" customWidth="1"/>
    <col min="12569" max="12569" width="15.7109375" style="826" customWidth="1"/>
    <col min="12570" max="12570" width="18.28515625" style="826" bestFit="1" customWidth="1"/>
    <col min="12571" max="12572" width="7.7109375" style="826" customWidth="1"/>
    <col min="12573" max="12800" width="9.140625" style="826"/>
    <col min="12801" max="12801" width="1.42578125" style="826" customWidth="1"/>
    <col min="12802" max="12802" width="9" style="826" customWidth="1"/>
    <col min="12803" max="12804" width="7.5703125" style="826" customWidth="1"/>
    <col min="12805" max="12805" width="1.42578125" style="826" customWidth="1"/>
    <col min="12806" max="12806" width="10.140625" style="826" customWidth="1"/>
    <col min="12807" max="12807" width="12.7109375" style="826" customWidth="1"/>
    <col min="12808" max="12808" width="1.42578125" style="826" customWidth="1"/>
    <col min="12809" max="12809" width="13" style="826" customWidth="1"/>
    <col min="12810" max="12810" width="13.5703125" style="826" customWidth="1"/>
    <col min="12811" max="12811" width="1.42578125" style="826" customWidth="1"/>
    <col min="12812" max="12812" width="9.28515625" style="826" customWidth="1"/>
    <col min="12813" max="12814" width="7.85546875" style="826" customWidth="1"/>
    <col min="12815" max="12815" width="1.42578125" style="826" customWidth="1"/>
    <col min="12816" max="12816" width="9" style="826" customWidth="1"/>
    <col min="12817" max="12818" width="8.28515625" style="826" customWidth="1"/>
    <col min="12819" max="12819" width="0.5703125" style="826" customWidth="1"/>
    <col min="12820" max="12820" width="3" style="826" customWidth="1"/>
    <col min="12821" max="12821" width="28" style="826" customWidth="1"/>
    <col min="12822" max="12823" width="17.85546875" style="826" customWidth="1"/>
    <col min="12824" max="12824" width="14.5703125" style="826" customWidth="1"/>
    <col min="12825" max="12825" width="15.7109375" style="826" customWidth="1"/>
    <col min="12826" max="12826" width="18.28515625" style="826" bestFit="1" customWidth="1"/>
    <col min="12827" max="12828" width="7.7109375" style="826" customWidth="1"/>
    <col min="12829" max="13056" width="9.140625" style="826"/>
    <col min="13057" max="13057" width="1.42578125" style="826" customWidth="1"/>
    <col min="13058" max="13058" width="9" style="826" customWidth="1"/>
    <col min="13059" max="13060" width="7.5703125" style="826" customWidth="1"/>
    <col min="13061" max="13061" width="1.42578125" style="826" customWidth="1"/>
    <col min="13062" max="13062" width="10.140625" style="826" customWidth="1"/>
    <col min="13063" max="13063" width="12.7109375" style="826" customWidth="1"/>
    <col min="13064" max="13064" width="1.42578125" style="826" customWidth="1"/>
    <col min="13065" max="13065" width="13" style="826" customWidth="1"/>
    <col min="13066" max="13066" width="13.5703125" style="826" customWidth="1"/>
    <col min="13067" max="13067" width="1.42578125" style="826" customWidth="1"/>
    <col min="13068" max="13068" width="9.28515625" style="826" customWidth="1"/>
    <col min="13069" max="13070" width="7.85546875" style="826" customWidth="1"/>
    <col min="13071" max="13071" width="1.42578125" style="826" customWidth="1"/>
    <col min="13072" max="13072" width="9" style="826" customWidth="1"/>
    <col min="13073" max="13074" width="8.28515625" style="826" customWidth="1"/>
    <col min="13075" max="13075" width="0.5703125" style="826" customWidth="1"/>
    <col min="13076" max="13076" width="3" style="826" customWidth="1"/>
    <col min="13077" max="13077" width="28" style="826" customWidth="1"/>
    <col min="13078" max="13079" width="17.85546875" style="826" customWidth="1"/>
    <col min="13080" max="13080" width="14.5703125" style="826" customWidth="1"/>
    <col min="13081" max="13081" width="15.7109375" style="826" customWidth="1"/>
    <col min="13082" max="13082" width="18.28515625" style="826" bestFit="1" customWidth="1"/>
    <col min="13083" max="13084" width="7.7109375" style="826" customWidth="1"/>
    <col min="13085" max="13312" width="9.140625" style="826"/>
    <col min="13313" max="13313" width="1.42578125" style="826" customWidth="1"/>
    <col min="13314" max="13314" width="9" style="826" customWidth="1"/>
    <col min="13315" max="13316" width="7.5703125" style="826" customWidth="1"/>
    <col min="13317" max="13317" width="1.42578125" style="826" customWidth="1"/>
    <col min="13318" max="13318" width="10.140625" style="826" customWidth="1"/>
    <col min="13319" max="13319" width="12.7109375" style="826" customWidth="1"/>
    <col min="13320" max="13320" width="1.42578125" style="826" customWidth="1"/>
    <col min="13321" max="13321" width="13" style="826" customWidth="1"/>
    <col min="13322" max="13322" width="13.5703125" style="826" customWidth="1"/>
    <col min="13323" max="13323" width="1.42578125" style="826" customWidth="1"/>
    <col min="13324" max="13324" width="9.28515625" style="826" customWidth="1"/>
    <col min="13325" max="13326" width="7.85546875" style="826" customWidth="1"/>
    <col min="13327" max="13327" width="1.42578125" style="826" customWidth="1"/>
    <col min="13328" max="13328" width="9" style="826" customWidth="1"/>
    <col min="13329" max="13330" width="8.28515625" style="826" customWidth="1"/>
    <col min="13331" max="13331" width="0.5703125" style="826" customWidth="1"/>
    <col min="13332" max="13332" width="3" style="826" customWidth="1"/>
    <col min="13333" max="13333" width="28" style="826" customWidth="1"/>
    <col min="13334" max="13335" width="17.85546875" style="826" customWidth="1"/>
    <col min="13336" max="13336" width="14.5703125" style="826" customWidth="1"/>
    <col min="13337" max="13337" width="15.7109375" style="826" customWidth="1"/>
    <col min="13338" max="13338" width="18.28515625" style="826" bestFit="1" customWidth="1"/>
    <col min="13339" max="13340" width="7.7109375" style="826" customWidth="1"/>
    <col min="13341" max="13568" width="9.140625" style="826"/>
    <col min="13569" max="13569" width="1.42578125" style="826" customWidth="1"/>
    <col min="13570" max="13570" width="9" style="826" customWidth="1"/>
    <col min="13571" max="13572" width="7.5703125" style="826" customWidth="1"/>
    <col min="13573" max="13573" width="1.42578125" style="826" customWidth="1"/>
    <col min="13574" max="13574" width="10.140625" style="826" customWidth="1"/>
    <col min="13575" max="13575" width="12.7109375" style="826" customWidth="1"/>
    <col min="13576" max="13576" width="1.42578125" style="826" customWidth="1"/>
    <col min="13577" max="13577" width="13" style="826" customWidth="1"/>
    <col min="13578" max="13578" width="13.5703125" style="826" customWidth="1"/>
    <col min="13579" max="13579" width="1.42578125" style="826" customWidth="1"/>
    <col min="13580" max="13580" width="9.28515625" style="826" customWidth="1"/>
    <col min="13581" max="13582" width="7.85546875" style="826" customWidth="1"/>
    <col min="13583" max="13583" width="1.42578125" style="826" customWidth="1"/>
    <col min="13584" max="13584" width="9" style="826" customWidth="1"/>
    <col min="13585" max="13586" width="8.28515625" style="826" customWidth="1"/>
    <col min="13587" max="13587" width="0.5703125" style="826" customWidth="1"/>
    <col min="13588" max="13588" width="3" style="826" customWidth="1"/>
    <col min="13589" max="13589" width="28" style="826" customWidth="1"/>
    <col min="13590" max="13591" width="17.85546875" style="826" customWidth="1"/>
    <col min="13592" max="13592" width="14.5703125" style="826" customWidth="1"/>
    <col min="13593" max="13593" width="15.7109375" style="826" customWidth="1"/>
    <col min="13594" max="13594" width="18.28515625" style="826" bestFit="1" customWidth="1"/>
    <col min="13595" max="13596" width="7.7109375" style="826" customWidth="1"/>
    <col min="13597" max="13824" width="9.140625" style="826"/>
    <col min="13825" max="13825" width="1.42578125" style="826" customWidth="1"/>
    <col min="13826" max="13826" width="9" style="826" customWidth="1"/>
    <col min="13827" max="13828" width="7.5703125" style="826" customWidth="1"/>
    <col min="13829" max="13829" width="1.42578125" style="826" customWidth="1"/>
    <col min="13830" max="13830" width="10.140625" style="826" customWidth="1"/>
    <col min="13831" max="13831" width="12.7109375" style="826" customWidth="1"/>
    <col min="13832" max="13832" width="1.42578125" style="826" customWidth="1"/>
    <col min="13833" max="13833" width="13" style="826" customWidth="1"/>
    <col min="13834" max="13834" width="13.5703125" style="826" customWidth="1"/>
    <col min="13835" max="13835" width="1.42578125" style="826" customWidth="1"/>
    <col min="13836" max="13836" width="9.28515625" style="826" customWidth="1"/>
    <col min="13837" max="13838" width="7.85546875" style="826" customWidth="1"/>
    <col min="13839" max="13839" width="1.42578125" style="826" customWidth="1"/>
    <col min="13840" max="13840" width="9" style="826" customWidth="1"/>
    <col min="13841" max="13842" width="8.28515625" style="826" customWidth="1"/>
    <col min="13843" max="13843" width="0.5703125" style="826" customWidth="1"/>
    <col min="13844" max="13844" width="3" style="826" customWidth="1"/>
    <col min="13845" max="13845" width="28" style="826" customWidth="1"/>
    <col min="13846" max="13847" width="17.85546875" style="826" customWidth="1"/>
    <col min="13848" max="13848" width="14.5703125" style="826" customWidth="1"/>
    <col min="13849" max="13849" width="15.7109375" style="826" customWidth="1"/>
    <col min="13850" max="13850" width="18.28515625" style="826" bestFit="1" customWidth="1"/>
    <col min="13851" max="13852" width="7.7109375" style="826" customWidth="1"/>
    <col min="13853" max="14080" width="9.140625" style="826"/>
    <col min="14081" max="14081" width="1.42578125" style="826" customWidth="1"/>
    <col min="14082" max="14082" width="9" style="826" customWidth="1"/>
    <col min="14083" max="14084" width="7.5703125" style="826" customWidth="1"/>
    <col min="14085" max="14085" width="1.42578125" style="826" customWidth="1"/>
    <col min="14086" max="14086" width="10.140625" style="826" customWidth="1"/>
    <col min="14087" max="14087" width="12.7109375" style="826" customWidth="1"/>
    <col min="14088" max="14088" width="1.42578125" style="826" customWidth="1"/>
    <col min="14089" max="14089" width="13" style="826" customWidth="1"/>
    <col min="14090" max="14090" width="13.5703125" style="826" customWidth="1"/>
    <col min="14091" max="14091" width="1.42578125" style="826" customWidth="1"/>
    <col min="14092" max="14092" width="9.28515625" style="826" customWidth="1"/>
    <col min="14093" max="14094" width="7.85546875" style="826" customWidth="1"/>
    <col min="14095" max="14095" width="1.42578125" style="826" customWidth="1"/>
    <col min="14096" max="14096" width="9" style="826" customWidth="1"/>
    <col min="14097" max="14098" width="8.28515625" style="826" customWidth="1"/>
    <col min="14099" max="14099" width="0.5703125" style="826" customWidth="1"/>
    <col min="14100" max="14100" width="3" style="826" customWidth="1"/>
    <col min="14101" max="14101" width="28" style="826" customWidth="1"/>
    <col min="14102" max="14103" width="17.85546875" style="826" customWidth="1"/>
    <col min="14104" max="14104" width="14.5703125" style="826" customWidth="1"/>
    <col min="14105" max="14105" width="15.7109375" style="826" customWidth="1"/>
    <col min="14106" max="14106" width="18.28515625" style="826" bestFit="1" customWidth="1"/>
    <col min="14107" max="14108" width="7.7109375" style="826" customWidth="1"/>
    <col min="14109" max="14336" width="9.140625" style="826"/>
    <col min="14337" max="14337" width="1.42578125" style="826" customWidth="1"/>
    <col min="14338" max="14338" width="9" style="826" customWidth="1"/>
    <col min="14339" max="14340" width="7.5703125" style="826" customWidth="1"/>
    <col min="14341" max="14341" width="1.42578125" style="826" customWidth="1"/>
    <col min="14342" max="14342" width="10.140625" style="826" customWidth="1"/>
    <col min="14343" max="14343" width="12.7109375" style="826" customWidth="1"/>
    <col min="14344" max="14344" width="1.42578125" style="826" customWidth="1"/>
    <col min="14345" max="14345" width="13" style="826" customWidth="1"/>
    <col min="14346" max="14346" width="13.5703125" style="826" customWidth="1"/>
    <col min="14347" max="14347" width="1.42578125" style="826" customWidth="1"/>
    <col min="14348" max="14348" width="9.28515625" style="826" customWidth="1"/>
    <col min="14349" max="14350" width="7.85546875" style="826" customWidth="1"/>
    <col min="14351" max="14351" width="1.42578125" style="826" customWidth="1"/>
    <col min="14352" max="14352" width="9" style="826" customWidth="1"/>
    <col min="14353" max="14354" width="8.28515625" style="826" customWidth="1"/>
    <col min="14355" max="14355" width="0.5703125" style="826" customWidth="1"/>
    <col min="14356" max="14356" width="3" style="826" customWidth="1"/>
    <col min="14357" max="14357" width="28" style="826" customWidth="1"/>
    <col min="14358" max="14359" width="17.85546875" style="826" customWidth="1"/>
    <col min="14360" max="14360" width="14.5703125" style="826" customWidth="1"/>
    <col min="14361" max="14361" width="15.7109375" style="826" customWidth="1"/>
    <col min="14362" max="14362" width="18.28515625" style="826" bestFit="1" customWidth="1"/>
    <col min="14363" max="14364" width="7.7109375" style="826" customWidth="1"/>
    <col min="14365" max="14592" width="9.140625" style="826"/>
    <col min="14593" max="14593" width="1.42578125" style="826" customWidth="1"/>
    <col min="14594" max="14594" width="9" style="826" customWidth="1"/>
    <col min="14595" max="14596" width="7.5703125" style="826" customWidth="1"/>
    <col min="14597" max="14597" width="1.42578125" style="826" customWidth="1"/>
    <col min="14598" max="14598" width="10.140625" style="826" customWidth="1"/>
    <col min="14599" max="14599" width="12.7109375" style="826" customWidth="1"/>
    <col min="14600" max="14600" width="1.42578125" style="826" customWidth="1"/>
    <col min="14601" max="14601" width="13" style="826" customWidth="1"/>
    <col min="14602" max="14602" width="13.5703125" style="826" customWidth="1"/>
    <col min="14603" max="14603" width="1.42578125" style="826" customWidth="1"/>
    <col min="14604" max="14604" width="9.28515625" style="826" customWidth="1"/>
    <col min="14605" max="14606" width="7.85546875" style="826" customWidth="1"/>
    <col min="14607" max="14607" width="1.42578125" style="826" customWidth="1"/>
    <col min="14608" max="14608" width="9" style="826" customWidth="1"/>
    <col min="14609" max="14610" width="8.28515625" style="826" customWidth="1"/>
    <col min="14611" max="14611" width="0.5703125" style="826" customWidth="1"/>
    <col min="14612" max="14612" width="3" style="826" customWidth="1"/>
    <col min="14613" max="14613" width="28" style="826" customWidth="1"/>
    <col min="14614" max="14615" width="17.85546875" style="826" customWidth="1"/>
    <col min="14616" max="14616" width="14.5703125" style="826" customWidth="1"/>
    <col min="14617" max="14617" width="15.7109375" style="826" customWidth="1"/>
    <col min="14618" max="14618" width="18.28515625" style="826" bestFit="1" customWidth="1"/>
    <col min="14619" max="14620" width="7.7109375" style="826" customWidth="1"/>
    <col min="14621" max="14848" width="9.140625" style="826"/>
    <col min="14849" max="14849" width="1.42578125" style="826" customWidth="1"/>
    <col min="14850" max="14850" width="9" style="826" customWidth="1"/>
    <col min="14851" max="14852" width="7.5703125" style="826" customWidth="1"/>
    <col min="14853" max="14853" width="1.42578125" style="826" customWidth="1"/>
    <col min="14854" max="14854" width="10.140625" style="826" customWidth="1"/>
    <col min="14855" max="14855" width="12.7109375" style="826" customWidth="1"/>
    <col min="14856" max="14856" width="1.42578125" style="826" customWidth="1"/>
    <col min="14857" max="14857" width="13" style="826" customWidth="1"/>
    <col min="14858" max="14858" width="13.5703125" style="826" customWidth="1"/>
    <col min="14859" max="14859" width="1.42578125" style="826" customWidth="1"/>
    <col min="14860" max="14860" width="9.28515625" style="826" customWidth="1"/>
    <col min="14861" max="14862" width="7.85546875" style="826" customWidth="1"/>
    <col min="14863" max="14863" width="1.42578125" style="826" customWidth="1"/>
    <col min="14864" max="14864" width="9" style="826" customWidth="1"/>
    <col min="14865" max="14866" width="8.28515625" style="826" customWidth="1"/>
    <col min="14867" max="14867" width="0.5703125" style="826" customWidth="1"/>
    <col min="14868" max="14868" width="3" style="826" customWidth="1"/>
    <col min="14869" max="14869" width="28" style="826" customWidth="1"/>
    <col min="14870" max="14871" width="17.85546875" style="826" customWidth="1"/>
    <col min="14872" max="14872" width="14.5703125" style="826" customWidth="1"/>
    <col min="14873" max="14873" width="15.7109375" style="826" customWidth="1"/>
    <col min="14874" max="14874" width="18.28515625" style="826" bestFit="1" customWidth="1"/>
    <col min="14875" max="14876" width="7.7109375" style="826" customWidth="1"/>
    <col min="14877" max="15104" width="9.140625" style="826"/>
    <col min="15105" max="15105" width="1.42578125" style="826" customWidth="1"/>
    <col min="15106" max="15106" width="9" style="826" customWidth="1"/>
    <col min="15107" max="15108" width="7.5703125" style="826" customWidth="1"/>
    <col min="15109" max="15109" width="1.42578125" style="826" customWidth="1"/>
    <col min="15110" max="15110" width="10.140625" style="826" customWidth="1"/>
    <col min="15111" max="15111" width="12.7109375" style="826" customWidth="1"/>
    <col min="15112" max="15112" width="1.42578125" style="826" customWidth="1"/>
    <col min="15113" max="15113" width="13" style="826" customWidth="1"/>
    <col min="15114" max="15114" width="13.5703125" style="826" customWidth="1"/>
    <col min="15115" max="15115" width="1.42578125" style="826" customWidth="1"/>
    <col min="15116" max="15116" width="9.28515625" style="826" customWidth="1"/>
    <col min="15117" max="15118" width="7.85546875" style="826" customWidth="1"/>
    <col min="15119" max="15119" width="1.42578125" style="826" customWidth="1"/>
    <col min="15120" max="15120" width="9" style="826" customWidth="1"/>
    <col min="15121" max="15122" width="8.28515625" style="826" customWidth="1"/>
    <col min="15123" max="15123" width="0.5703125" style="826" customWidth="1"/>
    <col min="15124" max="15124" width="3" style="826" customWidth="1"/>
    <col min="15125" max="15125" width="28" style="826" customWidth="1"/>
    <col min="15126" max="15127" width="17.85546875" style="826" customWidth="1"/>
    <col min="15128" max="15128" width="14.5703125" style="826" customWidth="1"/>
    <col min="15129" max="15129" width="15.7109375" style="826" customWidth="1"/>
    <col min="15130" max="15130" width="18.28515625" style="826" bestFit="1" customWidth="1"/>
    <col min="15131" max="15132" width="7.7109375" style="826" customWidth="1"/>
    <col min="15133" max="15360" width="9.140625" style="826"/>
    <col min="15361" max="15361" width="1.42578125" style="826" customWidth="1"/>
    <col min="15362" max="15362" width="9" style="826" customWidth="1"/>
    <col min="15363" max="15364" width="7.5703125" style="826" customWidth="1"/>
    <col min="15365" max="15365" width="1.42578125" style="826" customWidth="1"/>
    <col min="15366" max="15366" width="10.140625" style="826" customWidth="1"/>
    <col min="15367" max="15367" width="12.7109375" style="826" customWidth="1"/>
    <col min="15368" max="15368" width="1.42578125" style="826" customWidth="1"/>
    <col min="15369" max="15369" width="13" style="826" customWidth="1"/>
    <col min="15370" max="15370" width="13.5703125" style="826" customWidth="1"/>
    <col min="15371" max="15371" width="1.42578125" style="826" customWidth="1"/>
    <col min="15372" max="15372" width="9.28515625" style="826" customWidth="1"/>
    <col min="15373" max="15374" width="7.85546875" style="826" customWidth="1"/>
    <col min="15375" max="15375" width="1.42578125" style="826" customWidth="1"/>
    <col min="15376" max="15376" width="9" style="826" customWidth="1"/>
    <col min="15377" max="15378" width="8.28515625" style="826" customWidth="1"/>
    <col min="15379" max="15379" width="0.5703125" style="826" customWidth="1"/>
    <col min="15380" max="15380" width="3" style="826" customWidth="1"/>
    <col min="15381" max="15381" width="28" style="826" customWidth="1"/>
    <col min="15382" max="15383" width="17.85546875" style="826" customWidth="1"/>
    <col min="15384" max="15384" width="14.5703125" style="826" customWidth="1"/>
    <col min="15385" max="15385" width="15.7109375" style="826" customWidth="1"/>
    <col min="15386" max="15386" width="18.28515625" style="826" bestFit="1" customWidth="1"/>
    <col min="15387" max="15388" width="7.7109375" style="826" customWidth="1"/>
    <col min="15389" max="15616" width="9.140625" style="826"/>
    <col min="15617" max="15617" width="1.42578125" style="826" customWidth="1"/>
    <col min="15618" max="15618" width="9" style="826" customWidth="1"/>
    <col min="15619" max="15620" width="7.5703125" style="826" customWidth="1"/>
    <col min="15621" max="15621" width="1.42578125" style="826" customWidth="1"/>
    <col min="15622" max="15622" width="10.140625" style="826" customWidth="1"/>
    <col min="15623" max="15623" width="12.7109375" style="826" customWidth="1"/>
    <col min="15624" max="15624" width="1.42578125" style="826" customWidth="1"/>
    <col min="15625" max="15625" width="13" style="826" customWidth="1"/>
    <col min="15626" max="15626" width="13.5703125" style="826" customWidth="1"/>
    <col min="15627" max="15627" width="1.42578125" style="826" customWidth="1"/>
    <col min="15628" max="15628" width="9.28515625" style="826" customWidth="1"/>
    <col min="15629" max="15630" width="7.85546875" style="826" customWidth="1"/>
    <col min="15631" max="15631" width="1.42578125" style="826" customWidth="1"/>
    <col min="15632" max="15632" width="9" style="826" customWidth="1"/>
    <col min="15633" max="15634" width="8.28515625" style="826" customWidth="1"/>
    <col min="15635" max="15635" width="0.5703125" style="826" customWidth="1"/>
    <col min="15636" max="15636" width="3" style="826" customWidth="1"/>
    <col min="15637" max="15637" width="28" style="826" customWidth="1"/>
    <col min="15638" max="15639" width="17.85546875" style="826" customWidth="1"/>
    <col min="15640" max="15640" width="14.5703125" style="826" customWidth="1"/>
    <col min="15641" max="15641" width="15.7109375" style="826" customWidth="1"/>
    <col min="15642" max="15642" width="18.28515625" style="826" bestFit="1" customWidth="1"/>
    <col min="15643" max="15644" width="7.7109375" style="826" customWidth="1"/>
    <col min="15645" max="15872" width="9.140625" style="826"/>
    <col min="15873" max="15873" width="1.42578125" style="826" customWidth="1"/>
    <col min="15874" max="15874" width="9" style="826" customWidth="1"/>
    <col min="15875" max="15876" width="7.5703125" style="826" customWidth="1"/>
    <col min="15877" max="15877" width="1.42578125" style="826" customWidth="1"/>
    <col min="15878" max="15878" width="10.140625" style="826" customWidth="1"/>
    <col min="15879" max="15879" width="12.7109375" style="826" customWidth="1"/>
    <col min="15880" max="15880" width="1.42578125" style="826" customWidth="1"/>
    <col min="15881" max="15881" width="13" style="826" customWidth="1"/>
    <col min="15882" max="15882" width="13.5703125" style="826" customWidth="1"/>
    <col min="15883" max="15883" width="1.42578125" style="826" customWidth="1"/>
    <col min="15884" max="15884" width="9.28515625" style="826" customWidth="1"/>
    <col min="15885" max="15886" width="7.85546875" style="826" customWidth="1"/>
    <col min="15887" max="15887" width="1.42578125" style="826" customWidth="1"/>
    <col min="15888" max="15888" width="9" style="826" customWidth="1"/>
    <col min="15889" max="15890" width="8.28515625" style="826" customWidth="1"/>
    <col min="15891" max="15891" width="0.5703125" style="826" customWidth="1"/>
    <col min="15892" max="15892" width="3" style="826" customWidth="1"/>
    <col min="15893" max="15893" width="28" style="826" customWidth="1"/>
    <col min="15894" max="15895" width="17.85546875" style="826" customWidth="1"/>
    <col min="15896" max="15896" width="14.5703125" style="826" customWidth="1"/>
    <col min="15897" max="15897" width="15.7109375" style="826" customWidth="1"/>
    <col min="15898" max="15898" width="18.28515625" style="826" bestFit="1" customWidth="1"/>
    <col min="15899" max="15900" width="7.7109375" style="826" customWidth="1"/>
    <col min="15901" max="16128" width="9.140625" style="826"/>
    <col min="16129" max="16129" width="1.42578125" style="826" customWidth="1"/>
    <col min="16130" max="16130" width="9" style="826" customWidth="1"/>
    <col min="16131" max="16132" width="7.5703125" style="826" customWidth="1"/>
    <col min="16133" max="16133" width="1.42578125" style="826" customWidth="1"/>
    <col min="16134" max="16134" width="10.140625" style="826" customWidth="1"/>
    <col min="16135" max="16135" width="12.7109375" style="826" customWidth="1"/>
    <col min="16136" max="16136" width="1.42578125" style="826" customWidth="1"/>
    <col min="16137" max="16137" width="13" style="826" customWidth="1"/>
    <col min="16138" max="16138" width="13.5703125" style="826" customWidth="1"/>
    <col min="16139" max="16139" width="1.42578125" style="826" customWidth="1"/>
    <col min="16140" max="16140" width="9.28515625" style="826" customWidth="1"/>
    <col min="16141" max="16142" width="7.85546875" style="826" customWidth="1"/>
    <col min="16143" max="16143" width="1.42578125" style="826" customWidth="1"/>
    <col min="16144" max="16144" width="9" style="826" customWidth="1"/>
    <col min="16145" max="16146" width="8.28515625" style="826" customWidth="1"/>
    <col min="16147" max="16147" width="0.5703125" style="826" customWidth="1"/>
    <col min="16148" max="16148" width="3" style="826" customWidth="1"/>
    <col min="16149" max="16149" width="28" style="826" customWidth="1"/>
    <col min="16150" max="16151" width="17.85546875" style="826" customWidth="1"/>
    <col min="16152" max="16152" width="14.5703125" style="826" customWidth="1"/>
    <col min="16153" max="16153" width="15.7109375" style="826" customWidth="1"/>
    <col min="16154" max="16154" width="18.28515625" style="826" bestFit="1" customWidth="1"/>
    <col min="16155" max="16156" width="7.7109375" style="826" customWidth="1"/>
    <col min="16157" max="16384" width="9.140625" style="826"/>
  </cols>
  <sheetData>
    <row r="1" spans="1:28" ht="57" customHeight="1">
      <c r="A1" s="1922" t="s">
        <v>861</v>
      </c>
      <c r="B1" s="1922"/>
      <c r="C1" s="1922"/>
      <c r="D1" s="1922"/>
      <c r="E1" s="1922"/>
      <c r="F1" s="1922"/>
      <c r="G1" s="1922"/>
      <c r="H1" s="1922"/>
      <c r="I1" s="1922"/>
      <c r="J1" s="1922"/>
      <c r="K1" s="1922"/>
      <c r="L1" s="1922"/>
      <c r="M1" s="1922"/>
      <c r="N1" s="1922"/>
      <c r="O1" s="1922"/>
      <c r="P1" s="1922"/>
      <c r="Q1" s="1922"/>
      <c r="R1" s="1922"/>
      <c r="U1" s="1923" t="s">
        <v>862</v>
      </c>
      <c r="V1" s="1924"/>
      <c r="W1" s="1924"/>
      <c r="X1" s="1924"/>
      <c r="Y1" s="1924"/>
      <c r="Z1" s="1924"/>
      <c r="AA1" s="1924"/>
      <c r="AB1" s="1924"/>
    </row>
    <row r="2" spans="1:28" ht="7.5" customHeight="1" thickBot="1">
      <c r="A2" s="827"/>
      <c r="B2" s="827"/>
      <c r="C2" s="827"/>
      <c r="D2" s="827"/>
      <c r="E2" s="827"/>
      <c r="F2" s="827"/>
      <c r="G2" s="827"/>
      <c r="H2" s="827"/>
      <c r="I2" s="827"/>
      <c r="J2" s="827"/>
      <c r="K2" s="827"/>
      <c r="L2" s="827"/>
      <c r="M2" s="827"/>
      <c r="N2" s="827"/>
      <c r="O2" s="827"/>
      <c r="P2" s="827"/>
      <c r="Q2" s="827"/>
      <c r="R2" s="827"/>
      <c r="U2" s="828"/>
      <c r="V2" s="828"/>
      <c r="W2" s="828"/>
      <c r="X2" s="828"/>
      <c r="Y2" s="828"/>
      <c r="Z2" s="828"/>
      <c r="AA2" s="828"/>
      <c r="AB2" s="828"/>
    </row>
    <row r="3" spans="1:28" ht="16.5" thickBot="1">
      <c r="B3" s="1885" t="str">
        <f>[5]Assembly!B41</f>
        <v>Assembly - All Types</v>
      </c>
      <c r="C3" s="1886"/>
      <c r="D3" s="1886"/>
      <c r="E3" s="1886"/>
      <c r="F3" s="1886"/>
      <c r="G3" s="1886"/>
      <c r="H3" s="1886"/>
      <c r="I3" s="1886"/>
      <c r="J3" s="1886"/>
      <c r="K3" s="1886"/>
      <c r="L3" s="1886"/>
      <c r="M3" s="1886"/>
      <c r="N3" s="1886"/>
      <c r="O3" s="1886"/>
      <c r="P3" s="1886"/>
      <c r="Q3" s="1886"/>
      <c r="R3" s="1887"/>
      <c r="T3" s="1916" t="str">
        <f>[5]References!A32</f>
        <v>Comments about Data in Summary Tables</v>
      </c>
      <c r="U3" s="1916"/>
      <c r="V3" s="1916"/>
      <c r="W3" s="1916"/>
    </row>
    <row r="4" spans="1:28">
      <c r="B4" s="1898" t="str">
        <f>[5]Assembly!B42</f>
        <v>Total Building Use - All Electric</v>
      </c>
      <c r="C4" s="1899">
        <f>[5]Assembly!C42</f>
        <v>0</v>
      </c>
      <c r="D4" s="1899">
        <f>[5]Assembly!D42</f>
        <v>0</v>
      </c>
      <c r="F4" s="1900" t="str">
        <f>[5]Assembly!B49</f>
        <v>Total Building Use - Gas Heating</v>
      </c>
      <c r="G4" s="1901">
        <f>[5]Assembly!C49</f>
        <v>0</v>
      </c>
      <c r="I4" s="1917" t="str">
        <f>[5]Assembly!B56</f>
        <v>Total Building Use - Unknown Heating</v>
      </c>
      <c r="J4" s="1918">
        <f>[5]Assembly!C56</f>
        <v>0</v>
      </c>
      <c r="L4" s="1903" t="str">
        <f>[5]Assembly!B63</f>
        <v>Gas Use - Gas Heating</v>
      </c>
      <c r="M4" s="1903">
        <f>[5]Assembly!C63</f>
        <v>0</v>
      </c>
      <c r="N4" s="1903">
        <f>[5]Assembly!D63</f>
        <v>0</v>
      </c>
      <c r="P4" s="1904" t="str">
        <f>[5]Assembly!B70</f>
        <v>Electrical Use - No Heating</v>
      </c>
      <c r="Q4" s="1904">
        <f>[5]Assembly!C70</f>
        <v>0</v>
      </c>
      <c r="R4" s="1905">
        <f>[5]Assembly!D70</f>
        <v>0</v>
      </c>
      <c r="T4" s="1916"/>
      <c r="U4" s="1916"/>
      <c r="V4" s="1916"/>
      <c r="W4" s="1916"/>
    </row>
    <row r="5" spans="1:28">
      <c r="B5" s="829" t="str">
        <f>[5]Assembly!B43</f>
        <v>Stat</v>
      </c>
      <c r="C5" s="830" t="str">
        <f>[5]Assembly!C43</f>
        <v>kWh/sf</v>
      </c>
      <c r="D5" s="830" t="str">
        <f>[5]Assembly!D43</f>
        <v>kBtu/sf</v>
      </c>
      <c r="F5" s="830" t="str">
        <f>[5]Assembly!B50</f>
        <v>Stat</v>
      </c>
      <c r="G5" s="830" t="str">
        <f>[5]Assembly!C50</f>
        <v>kBtu/sf</v>
      </c>
      <c r="I5" s="830" t="str">
        <f>[5]Assembly!B57</f>
        <v>Stat</v>
      </c>
      <c r="J5" s="830" t="str">
        <f>[5]Assembly!C57</f>
        <v>kBtu/sf</v>
      </c>
      <c r="L5" s="830" t="str">
        <f>[5]Assembly!B64</f>
        <v>Stat</v>
      </c>
      <c r="M5" s="830" t="str">
        <f>[5]Assembly!C64</f>
        <v>therm/sf</v>
      </c>
      <c r="N5" s="830" t="str">
        <f>[5]Assembly!D64</f>
        <v>kBtu/sf</v>
      </c>
      <c r="P5" s="830" t="str">
        <f>[5]Assembly!B71</f>
        <v>Stat</v>
      </c>
      <c r="Q5" s="830" t="str">
        <f>[5]Assembly!C71</f>
        <v>kWh/sf</v>
      </c>
      <c r="R5" s="831" t="str">
        <f>[5]Assembly!D71</f>
        <v>kBtu/sf</v>
      </c>
      <c r="T5" s="832" t="s">
        <v>863</v>
      </c>
      <c r="U5" s="826" t="str">
        <f>[5]References!B36</f>
        <v>For some data given in kwh/sqft it was not possible to tell if the buidling was electrically heated or not - this data were not included</v>
      </c>
    </row>
    <row r="6" spans="1:28">
      <c r="B6" s="833" t="str">
        <f>[5]Assembly!B44</f>
        <v>Average</v>
      </c>
      <c r="C6" s="834">
        <f>[5]Assembly!C44</f>
        <v>14.19</v>
      </c>
      <c r="D6" s="834">
        <f>[5]Assembly!D44</f>
        <v>48.43047</v>
      </c>
      <c r="F6" s="835" t="str">
        <f>[5]Assembly!B51</f>
        <v>Average</v>
      </c>
      <c r="G6" s="834">
        <f>[5]Assembly!C51</f>
        <v>60.66</v>
      </c>
      <c r="I6" s="835" t="str">
        <f>[5]Assembly!B58</f>
        <v>Average</v>
      </c>
      <c r="J6" s="834">
        <f>[5]Assembly!C58</f>
        <v>75.743650000000002</v>
      </c>
      <c r="L6" s="835" t="str">
        <f>[5]Assembly!B65</f>
        <v>Average</v>
      </c>
      <c r="M6" s="834">
        <f>[5]Assembly!C65</f>
        <v>0.38519999999999993</v>
      </c>
      <c r="N6" s="834">
        <f>[5]Assembly!D65</f>
        <v>38.519999999999996</v>
      </c>
      <c r="P6" s="835" t="str">
        <f>[5]Assembly!B72</f>
        <v>Average</v>
      </c>
      <c r="Q6" s="834">
        <f>[5]Assembly!C72</f>
        <v>5.8449999999999998</v>
      </c>
      <c r="R6" s="836">
        <f>[5]Assembly!D72</f>
        <v>19.948984999999997</v>
      </c>
      <c r="T6" s="832" t="str">
        <f>[5]References!A34</f>
        <v>-</v>
      </c>
      <c r="U6" s="826" t="str">
        <f>[5]References!B34</f>
        <v>Original detailed EUI data for some of the references are available upon request</v>
      </c>
    </row>
    <row r="7" spans="1:28">
      <c r="B7" s="833" t="str">
        <f>[5]Assembly!B45</f>
        <v>Max</v>
      </c>
      <c r="C7" s="834">
        <f>[5]Assembly!C45</f>
        <v>15.12</v>
      </c>
      <c r="D7" s="834">
        <f>[5]Assembly!D45</f>
        <v>51.604559999999992</v>
      </c>
      <c r="F7" s="835" t="str">
        <f>[5]Assembly!B52</f>
        <v>Max</v>
      </c>
      <c r="G7" s="834">
        <f>[5]Assembly!C52</f>
        <v>65.14</v>
      </c>
      <c r="I7" s="835" t="str">
        <f>[5]Assembly!B59</f>
        <v>Max</v>
      </c>
      <c r="J7" s="834">
        <f>[5]Assembly!C59</f>
        <v>76.285600000000002</v>
      </c>
      <c r="L7" s="835" t="str">
        <f>[5]Assembly!B66</f>
        <v>Max</v>
      </c>
      <c r="M7" s="834">
        <f>[5]Assembly!C66</f>
        <v>0.5</v>
      </c>
      <c r="N7" s="834">
        <f>[5]Assembly!D66</f>
        <v>50</v>
      </c>
      <c r="P7" s="835" t="str">
        <f>[5]Assembly!B73</f>
        <v>Max</v>
      </c>
      <c r="Q7" s="834">
        <f>[5]Assembly!C73</f>
        <v>5.89</v>
      </c>
      <c r="R7" s="836">
        <f>[5]Assembly!D73</f>
        <v>20.102569999999996</v>
      </c>
      <c r="T7" s="832" t="str">
        <f>[5]References!A35</f>
        <v>-</v>
      </c>
      <c r="U7" s="826" t="str">
        <f>[5]References!B35</f>
        <v>No New Construction (NC) buildings were included</v>
      </c>
    </row>
    <row r="8" spans="1:28" ht="12.75" customHeight="1">
      <c r="B8" s="833" t="str">
        <f>[5]Assembly!B46</f>
        <v>Min</v>
      </c>
      <c r="C8" s="834">
        <f>[5]Assembly!C46</f>
        <v>13.26</v>
      </c>
      <c r="D8" s="834">
        <f>[5]Assembly!D46</f>
        <v>45.25638</v>
      </c>
      <c r="F8" s="835" t="str">
        <f>[5]Assembly!B53</f>
        <v>Min</v>
      </c>
      <c r="G8" s="834">
        <f>[5]Assembly!C53</f>
        <v>56.18</v>
      </c>
      <c r="I8" s="835" t="str">
        <f>[5]Assembly!B60</f>
        <v>Min</v>
      </c>
      <c r="J8" s="834">
        <f>[5]Assembly!C60</f>
        <v>75.201700000000002</v>
      </c>
      <c r="L8" s="835" t="str">
        <f>[5]Assembly!B67</f>
        <v>Min</v>
      </c>
      <c r="M8" s="834">
        <f>[5]Assembly!C67</f>
        <v>0.2</v>
      </c>
      <c r="N8" s="834">
        <f>[5]Assembly!D67</f>
        <v>20</v>
      </c>
      <c r="P8" s="835" t="str">
        <f>[5]Assembly!B74</f>
        <v>Min</v>
      </c>
      <c r="Q8" s="834">
        <f>[5]Assembly!C74</f>
        <v>5.8</v>
      </c>
      <c r="R8" s="836">
        <f>[5]Assembly!D74</f>
        <v>19.795399999999997</v>
      </c>
      <c r="T8" s="832" t="str">
        <f>[5]References!A37</f>
        <v>-</v>
      </c>
      <c r="U8" s="826" t="str">
        <f>[5]References!B37</f>
        <v>Buildings of different construction periods and PNW regions were analyzed together</v>
      </c>
      <c r="W8" s="837"/>
    </row>
    <row r="9" spans="1:28">
      <c r="B9" s="833" t="str">
        <f>[5]Assembly!B47</f>
        <v>Median</v>
      </c>
      <c r="C9" s="834">
        <f>[5]Assembly!C47</f>
        <v>14.19</v>
      </c>
      <c r="D9" s="834">
        <f>[5]Assembly!D47</f>
        <v>48.43047</v>
      </c>
      <c r="F9" s="835" t="str">
        <f>[5]Assembly!B54</f>
        <v>Median</v>
      </c>
      <c r="G9" s="834">
        <f>[5]Assembly!C54</f>
        <v>60.66</v>
      </c>
      <c r="I9" s="835" t="str">
        <f>[5]Assembly!B61</f>
        <v>Median</v>
      </c>
      <c r="J9" s="834">
        <f>[5]Assembly!C61</f>
        <v>75.743650000000002</v>
      </c>
      <c r="L9" s="835" t="str">
        <f>[5]Assembly!B68</f>
        <v>Median</v>
      </c>
      <c r="M9" s="834">
        <f>[5]Assembly!C68</f>
        <v>0.38200000000000001</v>
      </c>
      <c r="N9" s="834">
        <f>[5]Assembly!D68</f>
        <v>38.200000000000003</v>
      </c>
      <c r="P9" s="835" t="str">
        <f>[5]Assembly!B75</f>
        <v>Median</v>
      </c>
      <c r="Q9" s="834">
        <f>[5]Assembly!C75</f>
        <v>5.8449999999999998</v>
      </c>
      <c r="R9" s="836">
        <f>[5]Assembly!D75</f>
        <v>19.948984999999997</v>
      </c>
      <c r="T9" s="832" t="str">
        <f>[5]References!A38</f>
        <v>-</v>
      </c>
      <c r="U9" s="826" t="str">
        <f>[5]References!B38</f>
        <v xml:space="preserve">Summary Data Tables are limited to the following as the energy use categories: </v>
      </c>
    </row>
    <row r="10" spans="1:28" ht="13.5" thickBot="1">
      <c r="B10" s="838" t="str">
        <f>[5]Assembly!B48</f>
        <v># of Studies</v>
      </c>
      <c r="C10" s="839">
        <f>[5]Assembly!C48</f>
        <v>2</v>
      </c>
      <c r="D10" s="839">
        <f>[5]Assembly!D48</f>
        <v>2</v>
      </c>
      <c r="E10" s="840"/>
      <c r="F10" s="841" t="str">
        <f>[5]Assembly!B55</f>
        <v># of Studies</v>
      </c>
      <c r="G10" s="839">
        <f>[5]Assembly!C55</f>
        <v>2</v>
      </c>
      <c r="H10" s="840"/>
      <c r="I10" s="841" t="str">
        <f>[5]Assembly!B62</f>
        <v># of Studies</v>
      </c>
      <c r="J10" s="839">
        <f>[5]Assembly!C62</f>
        <v>2</v>
      </c>
      <c r="K10" s="840"/>
      <c r="L10" s="841" t="str">
        <f>[5]Assembly!B69</f>
        <v># of Studies</v>
      </c>
      <c r="M10" s="839">
        <f>[5]Assembly!C69</f>
        <v>10</v>
      </c>
      <c r="N10" s="839">
        <f>[5]Assembly!D69</f>
        <v>10</v>
      </c>
      <c r="O10" s="840"/>
      <c r="P10" s="841" t="str">
        <f>[5]Assembly!B76</f>
        <v># of Studies</v>
      </c>
      <c r="Q10" s="839">
        <f>[5]Assembly!C76</f>
        <v>2</v>
      </c>
      <c r="R10" s="842">
        <f>[5]Assembly!D76</f>
        <v>2</v>
      </c>
    </row>
    <row r="11" spans="1:28" ht="13.5" thickBot="1">
      <c r="U11" s="843" t="str">
        <f>[5]References!C40</f>
        <v>Usage Category</v>
      </c>
      <c r="V11" s="844" t="str">
        <f>[5]References!D40</f>
        <v>Definition</v>
      </c>
      <c r="W11" s="845"/>
      <c r="X11" s="845"/>
      <c r="Y11" s="846"/>
    </row>
    <row r="12" spans="1:28" ht="16.5" thickBot="1">
      <c r="B12" s="1885" t="str">
        <f>[5]College!B22</f>
        <v>College</v>
      </c>
      <c r="C12" s="1886"/>
      <c r="D12" s="1886"/>
      <c r="E12" s="1886"/>
      <c r="F12" s="1886"/>
      <c r="G12" s="1886"/>
      <c r="H12" s="1886"/>
      <c r="I12" s="1886"/>
      <c r="J12" s="1886"/>
      <c r="K12" s="1886"/>
      <c r="L12" s="1886"/>
      <c r="M12" s="1886"/>
      <c r="N12" s="1886"/>
      <c r="O12" s="1886"/>
      <c r="P12" s="1886"/>
      <c r="Q12" s="1886"/>
      <c r="R12" s="1887"/>
      <c r="U12" s="847" t="str">
        <f>[5]References!C41</f>
        <v>Total Building Use - All Electric</v>
      </c>
      <c r="V12" s="848" t="str">
        <f>[5]References!D41</f>
        <v>Total building usage - electrically-heated</v>
      </c>
      <c r="W12" s="849"/>
      <c r="X12" s="849"/>
      <c r="Y12" s="850"/>
    </row>
    <row r="13" spans="1:28">
      <c r="B13" s="1898" t="str">
        <f>[5]College!B23</f>
        <v>Total Building Use - All Electric</v>
      </c>
      <c r="C13" s="1899">
        <f>[5]College!C23</f>
        <v>0</v>
      </c>
      <c r="D13" s="1899">
        <f>[5]College!D23</f>
        <v>0</v>
      </c>
      <c r="F13" s="1900" t="str">
        <f>[5]College!B30</f>
        <v>Total Building Use - Gas Heating</v>
      </c>
      <c r="G13" s="1901">
        <f>[5]College!C30</f>
        <v>0</v>
      </c>
      <c r="I13" s="1897" t="s">
        <v>864</v>
      </c>
      <c r="J13" s="1897" t="e">
        <f>[5]Assembly!#REF!</f>
        <v>#REF!</v>
      </c>
      <c r="L13" s="1903" t="str">
        <f>[5]College!B37</f>
        <v>Gas Use - Gas Heating</v>
      </c>
      <c r="M13" s="1903">
        <f>[5]College!C37</f>
        <v>0</v>
      </c>
      <c r="N13" s="1903">
        <f>[5]College!D37</f>
        <v>0</v>
      </c>
      <c r="P13" s="1904" t="str">
        <f>[5]College!B44</f>
        <v>Electrical Use - No Heating</v>
      </c>
      <c r="Q13" s="1904">
        <f>[5]College!C44</f>
        <v>0</v>
      </c>
      <c r="R13" s="1905">
        <f>[5]College!D44</f>
        <v>0</v>
      </c>
      <c r="U13" s="851" t="str">
        <f>[5]References!C42</f>
        <v>Total Building Use - Gas Heating</v>
      </c>
      <c r="V13" s="852" t="str">
        <f>[5]References!D42</f>
        <v>Total building usage - gas-heated</v>
      </c>
      <c r="W13" s="853"/>
      <c r="X13" s="853"/>
      <c r="Y13" s="854"/>
    </row>
    <row r="14" spans="1:28">
      <c r="B14" s="829" t="str">
        <f>[5]College!B24</f>
        <v>Stat</v>
      </c>
      <c r="C14" s="830" t="str">
        <f>[5]College!C24</f>
        <v>kWh/sf</v>
      </c>
      <c r="D14" s="830" t="str">
        <f>[5]College!D24</f>
        <v>kBtu/sf</v>
      </c>
      <c r="F14" s="830" t="str">
        <f>[5]College!B31</f>
        <v>Stat</v>
      </c>
      <c r="G14" s="830" t="str">
        <f>[5]College!C31</f>
        <v>kBtu/sf</v>
      </c>
      <c r="I14" s="1877" t="s">
        <v>865</v>
      </c>
      <c r="J14" s="1878"/>
      <c r="L14" s="830" t="str">
        <f>[5]College!B38</f>
        <v>Stat</v>
      </c>
      <c r="M14" s="830" t="str">
        <f>[5]College!C38</f>
        <v>therm/sf</v>
      </c>
      <c r="N14" s="830" t="str">
        <f>[5]College!D38</f>
        <v>kBtu/sf</v>
      </c>
      <c r="P14" s="830" t="str">
        <f>[5]College!B45</f>
        <v>Stat</v>
      </c>
      <c r="Q14" s="830" t="str">
        <f>[5]College!C45</f>
        <v>kWh/sf</v>
      </c>
      <c r="R14" s="831" t="str">
        <f>[5]College!D45</f>
        <v>kBtu/sf</v>
      </c>
      <c r="U14" s="855" t="str">
        <f>[5]References!C43</f>
        <v>Total Building Use - Unknown Heating</v>
      </c>
      <c r="V14" s="852" t="str">
        <f>[5]References!D43</f>
        <v>Total building usage - heating source unknown (either electrically- or gas-heated)</v>
      </c>
      <c r="W14" s="853"/>
      <c r="X14" s="853"/>
      <c r="Y14" s="854"/>
    </row>
    <row r="15" spans="1:28">
      <c r="B15" s="833" t="str">
        <f>[5]College!B25</f>
        <v>Average</v>
      </c>
      <c r="C15" s="834">
        <f>[5]College!C25</f>
        <v>25.48</v>
      </c>
      <c r="D15" s="834">
        <f>[5]College!D25</f>
        <v>86.963239999999999</v>
      </c>
      <c r="F15" s="835" t="str">
        <f>[5]College!B32</f>
        <v>Average</v>
      </c>
      <c r="G15" s="834">
        <f>[5]College!C32</f>
        <v>100.32</v>
      </c>
      <c r="I15" s="1879"/>
      <c r="J15" s="1880"/>
      <c r="L15" s="835" t="str">
        <f>[5]College!B39</f>
        <v>Average</v>
      </c>
      <c r="M15" s="834">
        <f>[5]College!C39</f>
        <v>0.72599999999999998</v>
      </c>
      <c r="N15" s="834">
        <f>[5]College!D39</f>
        <v>72.599999999999994</v>
      </c>
      <c r="P15" s="835" t="str">
        <f>[5]College!B46</f>
        <v>Average</v>
      </c>
      <c r="Q15" s="834">
        <f>[5]College!C46</f>
        <v>16.369999999999997</v>
      </c>
      <c r="R15" s="836">
        <f>[5]College!D46</f>
        <v>55.870809999999992</v>
      </c>
      <c r="U15" s="856" t="str">
        <f>[5]References!C44</f>
        <v>Gas Use - Gas Heating</v>
      </c>
      <c r="V15" s="852" t="str">
        <f>[5]References!D44</f>
        <v>Gas usage only with all heating included (assuming gas usage = gas heated)</v>
      </c>
      <c r="W15" s="853"/>
      <c r="X15" s="853"/>
      <c r="Y15" s="854"/>
    </row>
    <row r="16" spans="1:28" ht="13.5" thickBot="1">
      <c r="B16" s="833" t="str">
        <f>[5]College!B26</f>
        <v>Max</v>
      </c>
      <c r="C16" s="834">
        <f>[5]College!C26</f>
        <v>28.04</v>
      </c>
      <c r="D16" s="834">
        <f>[5]College!D26</f>
        <v>95.700519999999997</v>
      </c>
      <c r="F16" s="835" t="str">
        <f>[5]College!B33</f>
        <v>Max</v>
      </c>
      <c r="G16" s="834">
        <f>[5]College!C33</f>
        <v>110.86</v>
      </c>
      <c r="I16" s="1879"/>
      <c r="J16" s="1880"/>
      <c r="L16" s="835" t="str">
        <f>[5]College!B40</f>
        <v>Max</v>
      </c>
      <c r="M16" s="834">
        <f>[5]College!C40</f>
        <v>0.72599999999999998</v>
      </c>
      <c r="N16" s="834">
        <f>[5]College!D40</f>
        <v>72.599999999999994</v>
      </c>
      <c r="P16" s="835" t="str">
        <f>[5]College!B47</f>
        <v>Max</v>
      </c>
      <c r="Q16" s="834">
        <f>[5]College!C47</f>
        <v>17.7</v>
      </c>
      <c r="R16" s="836">
        <f>[5]College!D47</f>
        <v>60.410099999999993</v>
      </c>
      <c r="U16" s="857" t="str">
        <f>[5]References!C45</f>
        <v>Electrical Use - No Heating</v>
      </c>
      <c r="V16" s="858" t="str">
        <f>[5]References!D45</f>
        <v>Electric usage only with no heating included</v>
      </c>
      <c r="W16" s="859"/>
      <c r="X16" s="859"/>
      <c r="Y16" s="860"/>
    </row>
    <row r="17" spans="2:28">
      <c r="B17" s="833" t="str">
        <f>[5]College!B27</f>
        <v>Min</v>
      </c>
      <c r="C17" s="834">
        <f>[5]College!C27</f>
        <v>22.92</v>
      </c>
      <c r="D17" s="834">
        <f>[5]College!D27</f>
        <v>78.225960000000001</v>
      </c>
      <c r="F17" s="835" t="str">
        <f>[5]College!B34</f>
        <v>Min</v>
      </c>
      <c r="G17" s="834">
        <f>[5]College!C34</f>
        <v>89.78</v>
      </c>
      <c r="I17" s="1879"/>
      <c r="J17" s="1880"/>
      <c r="L17" s="835" t="str">
        <f>[5]College!B41</f>
        <v>Min</v>
      </c>
      <c r="M17" s="834">
        <f>[5]College!C41</f>
        <v>0.72599999999999998</v>
      </c>
      <c r="N17" s="834">
        <f>[5]College!D41</f>
        <v>72.599999999999994</v>
      </c>
      <c r="P17" s="835" t="str">
        <f>[5]College!B48</f>
        <v>Min</v>
      </c>
      <c r="Q17" s="834">
        <f>[5]College!C48</f>
        <v>15.04</v>
      </c>
      <c r="R17" s="836">
        <f>[5]College!D48</f>
        <v>51.331519999999998</v>
      </c>
      <c r="T17" s="1916" t="s">
        <v>866</v>
      </c>
      <c r="U17" s="1916"/>
      <c r="V17" s="1916"/>
    </row>
    <row r="18" spans="2:28" ht="13.5" thickBot="1">
      <c r="B18" s="833" t="str">
        <f>[5]College!B28</f>
        <v>Median</v>
      </c>
      <c r="C18" s="834">
        <f>[5]College!C28</f>
        <v>25.48</v>
      </c>
      <c r="D18" s="834">
        <f>[5]College!D28</f>
        <v>86.963239999999999</v>
      </c>
      <c r="F18" s="835" t="str">
        <f>[5]College!B35</f>
        <v>Median</v>
      </c>
      <c r="G18" s="834">
        <f>[5]College!C35</f>
        <v>100.32</v>
      </c>
      <c r="I18" s="1879"/>
      <c r="J18" s="1880"/>
      <c r="L18" s="835" t="str">
        <f>[5]College!B42</f>
        <v>Median</v>
      </c>
      <c r="M18" s="834">
        <f>[5]College!C42</f>
        <v>0.72599999999999998</v>
      </c>
      <c r="N18" s="834">
        <f>[5]College!D42</f>
        <v>72.599999999999994</v>
      </c>
      <c r="P18" s="835" t="str">
        <f>[5]College!B49</f>
        <v>Median</v>
      </c>
      <c r="Q18" s="834">
        <f>[5]College!C49</f>
        <v>16.369999999999997</v>
      </c>
      <c r="R18" s="836">
        <f>[5]College!D49</f>
        <v>55.870809999999992</v>
      </c>
      <c r="T18" s="1916"/>
      <c r="U18" s="1916"/>
      <c r="V18" s="1916"/>
    </row>
    <row r="19" spans="2:28" ht="13.5" thickBot="1">
      <c r="B19" s="838" t="str">
        <f>[5]College!B29</f>
        <v># of Studies</v>
      </c>
      <c r="C19" s="839">
        <f>[5]College!C29</f>
        <v>2</v>
      </c>
      <c r="D19" s="839">
        <f>[5]College!D29</f>
        <v>2</v>
      </c>
      <c r="E19" s="840"/>
      <c r="F19" s="841" t="str">
        <f>[5]College!B36</f>
        <v># of Studies</v>
      </c>
      <c r="G19" s="839">
        <f>[5]College!C36</f>
        <v>2</v>
      </c>
      <c r="H19" s="840"/>
      <c r="I19" s="1881"/>
      <c r="J19" s="1882"/>
      <c r="K19" s="840"/>
      <c r="L19" s="841" t="str">
        <f>[5]College!B43</f>
        <v># of Studies</v>
      </c>
      <c r="M19" s="839">
        <f>[5]College!C43</f>
        <v>1</v>
      </c>
      <c r="N19" s="839">
        <f>[5]College!D43</f>
        <v>1</v>
      </c>
      <c r="O19" s="840"/>
      <c r="P19" s="841" t="str">
        <f>[5]College!B50</f>
        <v># of Studies</v>
      </c>
      <c r="Q19" s="839">
        <f>[5]College!C50</f>
        <v>2</v>
      </c>
      <c r="R19" s="842">
        <f>[5]College!D50</f>
        <v>2</v>
      </c>
      <c r="U19" s="861" t="str">
        <f>[5]Building_Types!A1</f>
        <v>Building Categories</v>
      </c>
      <c r="V19" s="844" t="str">
        <f>[5]Building_Types!B1</f>
        <v>Building Sub-Categories</v>
      </c>
      <c r="W19" s="845"/>
      <c r="X19" s="845"/>
      <c r="Y19" s="845"/>
      <c r="Z19" s="845"/>
      <c r="AA19" s="845"/>
      <c r="AB19" s="846"/>
    </row>
    <row r="20" spans="2:28" ht="13.5" thickBot="1">
      <c r="U20" s="862" t="str">
        <f>[5]Building_Types!A2</f>
        <v>Assembly</v>
      </c>
      <c r="V20" s="863" t="str">
        <f>[5]Building_Types!B2</f>
        <v>Public Assembly</v>
      </c>
      <c r="W20" s="864" t="str">
        <f>[5]Building_Types!C2</f>
        <v>Religious</v>
      </c>
      <c r="X20" s="864" t="str">
        <f>[5]Building_Types!D2</f>
        <v>Service</v>
      </c>
      <c r="Y20" s="864">
        <f>[5]Building_Types!E2</f>
        <v>0</v>
      </c>
      <c r="Z20" s="864">
        <f>[5]Building_Types!F2</f>
        <v>0</v>
      </c>
      <c r="AA20" s="864">
        <f>[5]Building_Types!G2</f>
        <v>0</v>
      </c>
      <c r="AB20" s="865">
        <f>[5]Building_Types!H2</f>
        <v>0</v>
      </c>
    </row>
    <row r="21" spans="2:28" ht="16.5" thickBot="1">
      <c r="B21" s="1885" t="str">
        <f>[5]Grocery!B47</f>
        <v>Grocery</v>
      </c>
      <c r="C21" s="1886"/>
      <c r="D21" s="1886"/>
      <c r="E21" s="1886"/>
      <c r="F21" s="1886"/>
      <c r="G21" s="1886"/>
      <c r="H21" s="1886"/>
      <c r="I21" s="1886"/>
      <c r="J21" s="1886"/>
      <c r="K21" s="1886"/>
      <c r="L21" s="1886"/>
      <c r="M21" s="1886"/>
      <c r="N21" s="1886"/>
      <c r="O21" s="1886"/>
      <c r="P21" s="1886"/>
      <c r="Q21" s="1886"/>
      <c r="R21" s="1887"/>
      <c r="U21" s="862" t="str">
        <f>[5]Building_Types!A3</f>
        <v>College</v>
      </c>
      <c r="V21" s="866" t="str">
        <f>[5]Building_Types!B3</f>
        <v>University</v>
      </c>
      <c r="W21" s="867" t="str">
        <f>[5]Building_Types!C3</f>
        <v>Community College</v>
      </c>
      <c r="X21" s="867" t="str">
        <f>[5]Building_Types!D3</f>
        <v>Technical College</v>
      </c>
      <c r="Y21" s="867">
        <f>[5]Building_Types!E3</f>
        <v>0</v>
      </c>
      <c r="Z21" s="867">
        <f>[5]Building_Types!F3</f>
        <v>0</v>
      </c>
      <c r="AA21" s="867">
        <f>[5]Building_Types!G3</f>
        <v>0</v>
      </c>
      <c r="AB21" s="868">
        <f>[5]Building_Types!H3</f>
        <v>0</v>
      </c>
    </row>
    <row r="22" spans="2:28">
      <c r="B22" s="1888" t="str">
        <f>[5]Grocery!B48</f>
        <v>Total Building Use - All Electric</v>
      </c>
      <c r="C22" s="1889">
        <f>[5]Grocery!C48</f>
        <v>0</v>
      </c>
      <c r="D22" s="1889">
        <f>[5]Grocery!D48</f>
        <v>0</v>
      </c>
      <c r="F22" s="1890" t="str">
        <f>[5]Grocery!B55</f>
        <v>Total Building Use - Gas Heating</v>
      </c>
      <c r="G22" s="1891">
        <f>[5]Grocery!C55</f>
        <v>0</v>
      </c>
      <c r="I22" s="1917" t="s">
        <v>864</v>
      </c>
      <c r="J22" s="1918"/>
      <c r="L22" s="1894" t="str">
        <f>[5]Grocery!B69</f>
        <v>Gas Use - Gas Heating</v>
      </c>
      <c r="M22" s="1894">
        <f>[5]Grocery!C69</f>
        <v>0</v>
      </c>
      <c r="N22" s="1894">
        <f>[5]Grocery!D69</f>
        <v>0</v>
      </c>
      <c r="P22" s="1895" t="str">
        <f>[5]Grocery!B76</f>
        <v>Electrical Use - No Heating</v>
      </c>
      <c r="Q22" s="1895">
        <f>[5]Grocery!C76</f>
        <v>0</v>
      </c>
      <c r="R22" s="1896">
        <f>[5]Grocery!D76</f>
        <v>0</v>
      </c>
      <c r="U22" s="862" t="str">
        <f>[5]Building_Types!A4</f>
        <v>Schools (K-12)</v>
      </c>
      <c r="V22" s="866" t="str">
        <f>[5]Building_Types!B4</f>
        <v>Elementary School</v>
      </c>
      <c r="W22" s="867" t="str">
        <f>[5]Building_Types!C4</f>
        <v>Middle School</v>
      </c>
      <c r="X22" s="867" t="str">
        <f>[5]Building_Types!D4</f>
        <v>High School</v>
      </c>
      <c r="Y22" s="867" t="str">
        <f>[5]Building_Types!E4</f>
        <v>Portable Classrooms</v>
      </c>
      <c r="Z22" s="867" t="str">
        <f>[5]Building_Types!F4</f>
        <v>K-8, Alternative Schools</v>
      </c>
      <c r="AA22" s="867">
        <f>[5]Building_Types!G4</f>
        <v>0</v>
      </c>
      <c r="AB22" s="868">
        <f>[5]Building_Types!H4</f>
        <v>0</v>
      </c>
    </row>
    <row r="23" spans="2:28">
      <c r="B23" s="829" t="str">
        <f>[5]Grocery!B49</f>
        <v>Stat</v>
      </c>
      <c r="C23" s="830" t="str">
        <f>[5]Grocery!C49</f>
        <v>kWh/sf</v>
      </c>
      <c r="D23" s="830" t="str">
        <f>[5]Grocery!D49</f>
        <v>kBtu/sf</v>
      </c>
      <c r="F23" s="830" t="str">
        <f>[5]Grocery!B56</f>
        <v>Stat</v>
      </c>
      <c r="G23" s="830" t="str">
        <f>[5]Grocery!C56</f>
        <v>kBtu/sf</v>
      </c>
      <c r="I23" s="830" t="str">
        <f>[5]Grocery!B63</f>
        <v>Stat</v>
      </c>
      <c r="J23" s="830" t="str">
        <f>[5]Grocery!C63</f>
        <v>kBtu/sf</v>
      </c>
      <c r="L23" s="830" t="str">
        <f>[5]Grocery!B70</f>
        <v>Stat</v>
      </c>
      <c r="M23" s="830" t="str">
        <f>[5]Grocery!C70</f>
        <v>therm/sf</v>
      </c>
      <c r="N23" s="830" t="str">
        <f>[5]Grocery!D70</f>
        <v>kBtu/sf</v>
      </c>
      <c r="P23" s="830" t="str">
        <f>[5]Grocery!B77</f>
        <v>Stat</v>
      </c>
      <c r="Q23" s="830" t="str">
        <f>[5]Grocery!C77</f>
        <v>kWh/sf</v>
      </c>
      <c r="R23" s="831" t="str">
        <f>[5]Grocery!D77</f>
        <v>kBtu/sf</v>
      </c>
      <c r="U23" s="862" t="str">
        <f>[5]Building_Types!A5</f>
        <v>Grocery</v>
      </c>
      <c r="V23" s="866" t="str">
        <f>[5]Building_Types!B5</f>
        <v>Supermarket</v>
      </c>
      <c r="W23" s="867">
        <f>[5]Building_Types!C5</f>
        <v>0</v>
      </c>
      <c r="X23" s="867">
        <f>[5]Building_Types!D5</f>
        <v>0</v>
      </c>
      <c r="Y23" s="867">
        <f>[5]Building_Types!E5</f>
        <v>0</v>
      </c>
      <c r="Z23" s="867">
        <f>[5]Building_Types!F5</f>
        <v>0</v>
      </c>
      <c r="AA23" s="867">
        <f>[5]Building_Types!G5</f>
        <v>0</v>
      </c>
      <c r="AB23" s="868">
        <f>[5]Building_Types!H5</f>
        <v>0</v>
      </c>
    </row>
    <row r="24" spans="2:28">
      <c r="B24" s="833" t="str">
        <f>[5]Grocery!B50</f>
        <v>Average</v>
      </c>
      <c r="C24" s="834">
        <f>[5]Grocery!C50</f>
        <v>65.552499999999995</v>
      </c>
      <c r="D24" s="834">
        <f>[5]Grocery!D50</f>
        <v>223.7306825</v>
      </c>
      <c r="E24" s="826">
        <f>'[5]Schools (K-12)'!E152</f>
        <v>0</v>
      </c>
      <c r="F24" s="835" t="str">
        <f>[5]Grocery!B57</f>
        <v>Average</v>
      </c>
      <c r="G24" s="834">
        <f>[5]Grocery!C57</f>
        <v>245.61500000000001</v>
      </c>
      <c r="I24" s="835" t="str">
        <f>[5]Grocery!B64</f>
        <v>Average</v>
      </c>
      <c r="J24" s="834">
        <f>[5]Grocery!C64</f>
        <v>197.68334999999996</v>
      </c>
      <c r="L24" s="835" t="str">
        <f>[5]Grocery!B71</f>
        <v>Average</v>
      </c>
      <c r="M24" s="834">
        <f>[5]Grocery!C71</f>
        <v>0.38271428571428573</v>
      </c>
      <c r="N24" s="834">
        <f>[5]Grocery!D71</f>
        <v>38.271428571428565</v>
      </c>
      <c r="P24" s="835" t="str">
        <f>[5]Grocery!B78</f>
        <v>Average</v>
      </c>
      <c r="Q24" s="834">
        <f>[5]Grocery!C78</f>
        <v>61.057499999999997</v>
      </c>
      <c r="R24" s="836">
        <f>[5]Grocery!D78</f>
        <v>208.38924749999998</v>
      </c>
      <c r="U24" s="862" t="str">
        <f>[5]Building_Types!A6</f>
        <v>Health Services</v>
      </c>
      <c r="V24" s="866" t="str">
        <f>[5]Building_Types!B6</f>
        <v>Nursing Home</v>
      </c>
      <c r="W24" s="867" t="str">
        <f>[5]Building_Types!C6</f>
        <v>Medical Clinic</v>
      </c>
      <c r="X24" s="867" t="str">
        <f>[5]Building_Types!D6</f>
        <v>Medical Office</v>
      </c>
      <c r="Y24" s="867" t="str">
        <f>[5]Building_Types!E6</f>
        <v>Retirement Center</v>
      </c>
      <c r="Z24" s="867">
        <f>[5]Building_Types!F6</f>
        <v>0</v>
      </c>
      <c r="AA24" s="867">
        <f>[5]Building_Types!G6</f>
        <v>0</v>
      </c>
      <c r="AB24" s="868">
        <f>[5]Building_Types!H6</f>
        <v>0</v>
      </c>
    </row>
    <row r="25" spans="2:28">
      <c r="B25" s="833" t="str">
        <f>[5]Grocery!B51</f>
        <v>Max</v>
      </c>
      <c r="C25" s="834">
        <f>[5]Grocery!C51</f>
        <v>71.349999999999994</v>
      </c>
      <c r="D25" s="834">
        <f>[5]Grocery!D51</f>
        <v>243.51754999999997</v>
      </c>
      <c r="E25" s="826">
        <f>'[5]Schools (K-12)'!E153</f>
        <v>0</v>
      </c>
      <c r="F25" s="835" t="str">
        <f>[5]Grocery!B58</f>
        <v>Max</v>
      </c>
      <c r="G25" s="834">
        <f>[5]Grocery!C58</f>
        <v>248.36</v>
      </c>
      <c r="I25" s="835" t="str">
        <f>[5]Grocery!B65</f>
        <v>Max</v>
      </c>
      <c r="J25" s="834">
        <f>[5]Grocery!C65</f>
        <v>198.23699999999999</v>
      </c>
      <c r="L25" s="835" t="str">
        <f>[5]Grocery!B72</f>
        <v>Max</v>
      </c>
      <c r="M25" s="834">
        <f>[5]Grocery!C72</f>
        <v>0.73</v>
      </c>
      <c r="N25" s="834">
        <f>[5]Grocery!D72</f>
        <v>73</v>
      </c>
      <c r="P25" s="835" t="str">
        <f>[5]Grocery!B79</f>
        <v>Max</v>
      </c>
      <c r="Q25" s="834">
        <f>[5]Grocery!C79</f>
        <v>68.099999999999994</v>
      </c>
      <c r="R25" s="836">
        <f>[5]Grocery!D79</f>
        <v>232.42529999999996</v>
      </c>
      <c r="U25" s="862" t="str">
        <f>[5]Building_Types!A7</f>
        <v>Hospital</v>
      </c>
      <c r="V25" s="866">
        <f>[5]Building_Types!B7</f>
        <v>0</v>
      </c>
      <c r="W25" s="867">
        <f>[5]Building_Types!C7</f>
        <v>0</v>
      </c>
      <c r="X25" s="867">
        <f>[5]Building_Types!D7</f>
        <v>0</v>
      </c>
      <c r="Y25" s="867">
        <f>[5]Building_Types!E7</f>
        <v>0</v>
      </c>
      <c r="Z25" s="867">
        <f>[5]Building_Types!F7</f>
        <v>0</v>
      </c>
      <c r="AA25" s="867">
        <f>[5]Building_Types!G7</f>
        <v>0</v>
      </c>
      <c r="AB25" s="868">
        <f>[5]Building_Types!H7</f>
        <v>0</v>
      </c>
    </row>
    <row r="26" spans="2:28">
      <c r="B26" s="833" t="str">
        <f>[5]Grocery!B52</f>
        <v>Min</v>
      </c>
      <c r="C26" s="834">
        <f>[5]Grocery!C52</f>
        <v>54.2</v>
      </c>
      <c r="D26" s="834">
        <f>[5]Grocery!D52</f>
        <v>184.9846</v>
      </c>
      <c r="E26" s="826">
        <f>'[5]Schools (K-12)'!E154</f>
        <v>0</v>
      </c>
      <c r="F26" s="835" t="str">
        <f>[5]Grocery!B59</f>
        <v>Min</v>
      </c>
      <c r="G26" s="834">
        <f>[5]Grocery!C59</f>
        <v>242.87</v>
      </c>
      <c r="I26" s="835" t="str">
        <f>[5]Grocery!B66</f>
        <v>Min</v>
      </c>
      <c r="J26" s="834">
        <f>[5]Grocery!C66</f>
        <v>197.12969999999996</v>
      </c>
      <c r="L26" s="835" t="str">
        <f>[5]Grocery!B73</f>
        <v>Min</v>
      </c>
      <c r="M26" s="834">
        <f>[5]Grocery!C73</f>
        <v>0.26</v>
      </c>
      <c r="N26" s="834">
        <f>[5]Grocery!D73</f>
        <v>26</v>
      </c>
      <c r="P26" s="835" t="str">
        <f>[5]Grocery!B80</f>
        <v>Min</v>
      </c>
      <c r="Q26" s="834">
        <f>[5]Grocery!C80</f>
        <v>46.2</v>
      </c>
      <c r="R26" s="836">
        <f>[5]Grocery!D80</f>
        <v>157.6806</v>
      </c>
      <c r="U26" s="862" t="str">
        <f>[5]Building_Types!A8</f>
        <v>Institution</v>
      </c>
      <c r="V26" s="866" t="str">
        <f>[5]Building_Types!B8</f>
        <v>Prison</v>
      </c>
      <c r="W26" s="867" t="str">
        <f>[5]Building_Types!C8</f>
        <v>Jail</v>
      </c>
      <c r="X26" s="867" t="str">
        <f>[5]Building_Types!D8</f>
        <v>Courthouse</v>
      </c>
      <c r="Y26" s="867" t="str">
        <f>[5]Building_Types!E8</f>
        <v>Police Station</v>
      </c>
      <c r="Z26" s="867" t="str">
        <f>[5]Building_Types!F8</f>
        <v>Fire Station</v>
      </c>
      <c r="AA26" s="867" t="str">
        <f>[5]Building_Types!G8</f>
        <v>City Hall</v>
      </c>
      <c r="AB26" s="868" t="str">
        <f>[5]Building_Types!H8</f>
        <v>Bank</v>
      </c>
    </row>
    <row r="27" spans="2:28">
      <c r="B27" s="833" t="str">
        <f>[5]Grocery!B53</f>
        <v>Median</v>
      </c>
      <c r="C27" s="834">
        <f>[5]Grocery!C53</f>
        <v>68.33</v>
      </c>
      <c r="D27" s="834">
        <f>[5]Grocery!D53</f>
        <v>233.21028999999999</v>
      </c>
      <c r="E27" s="826">
        <f>'[5]Schools (K-12)'!E155</f>
        <v>0</v>
      </c>
      <c r="F27" s="835" t="str">
        <f>[5]Grocery!B60</f>
        <v>Median</v>
      </c>
      <c r="G27" s="834">
        <f>[5]Grocery!C60</f>
        <v>245.61500000000001</v>
      </c>
      <c r="I27" s="835" t="str">
        <f>[5]Grocery!B67</f>
        <v>Median</v>
      </c>
      <c r="J27" s="834">
        <f>[5]Grocery!C67</f>
        <v>197.68334999999996</v>
      </c>
      <c r="L27" s="835" t="str">
        <f>[5]Grocery!B74</f>
        <v>Median</v>
      </c>
      <c r="M27" s="834">
        <f>[5]Grocery!C74</f>
        <v>0.33799999999999997</v>
      </c>
      <c r="N27" s="834">
        <f>[5]Grocery!D74</f>
        <v>33.799999999999997</v>
      </c>
      <c r="P27" s="835" t="str">
        <f>[5]Grocery!B81</f>
        <v>Median</v>
      </c>
      <c r="Q27" s="834">
        <f>[5]Grocery!C81</f>
        <v>64.965000000000003</v>
      </c>
      <c r="R27" s="836">
        <f>[5]Grocery!D81</f>
        <v>221.72554500000001</v>
      </c>
      <c r="U27" s="862" t="str">
        <f>[5]Building_Types!A9</f>
        <v>Lab</v>
      </c>
      <c r="V27" s="866" t="str">
        <f>[5]Building_Types!B9</f>
        <v>Lab Heavy Fume Hood</v>
      </c>
      <c r="W27" s="867" t="str">
        <f>[5]Building_Types!C9</f>
        <v>Lab Light Fume Hood</v>
      </c>
      <c r="X27" s="867" t="str">
        <f>[5]Building_Types!D9</f>
        <v>Lab Facility</v>
      </c>
      <c r="Y27" s="867">
        <f>[5]Building_Types!E9</f>
        <v>0</v>
      </c>
      <c r="Z27" s="867">
        <f>[5]Building_Types!F9</f>
        <v>0</v>
      </c>
      <c r="AA27" s="867">
        <f>[5]Building_Types!G9</f>
        <v>0</v>
      </c>
      <c r="AB27" s="868">
        <f>[5]Building_Types!H9</f>
        <v>0</v>
      </c>
    </row>
    <row r="28" spans="2:28" ht="13.5" thickBot="1">
      <c r="B28" s="838" t="str">
        <f>[5]Grocery!B54</f>
        <v># of Studies</v>
      </c>
      <c r="C28" s="839">
        <f>[5]Grocery!C54</f>
        <v>4</v>
      </c>
      <c r="D28" s="839">
        <f>[5]Grocery!D54</f>
        <v>4</v>
      </c>
      <c r="E28" s="840">
        <f>'[5]Schools (K-12)'!E156</f>
        <v>0</v>
      </c>
      <c r="F28" s="841" t="str">
        <f>[5]Grocery!B61</f>
        <v># of Studies</v>
      </c>
      <c r="G28" s="839">
        <f>[5]Grocery!C61</f>
        <v>2</v>
      </c>
      <c r="H28" s="840"/>
      <c r="I28" s="841" t="str">
        <f>[5]Grocery!B68</f>
        <v># of Studies</v>
      </c>
      <c r="J28" s="839">
        <f>[5]Grocery!C68</f>
        <v>2</v>
      </c>
      <c r="K28" s="840"/>
      <c r="L28" s="841" t="str">
        <f>[5]Grocery!B75</f>
        <v># of Studies</v>
      </c>
      <c r="M28" s="839">
        <f>[5]Grocery!C75</f>
        <v>7</v>
      </c>
      <c r="N28" s="839">
        <f>[5]Grocery!D75</f>
        <v>7</v>
      </c>
      <c r="O28" s="840"/>
      <c r="P28" s="841" t="str">
        <f>[5]Grocery!B82</f>
        <v># of Studies</v>
      </c>
      <c r="Q28" s="839">
        <f>[5]Grocery!C82</f>
        <v>4</v>
      </c>
      <c r="R28" s="842">
        <f>[5]Grocery!D82</f>
        <v>4</v>
      </c>
      <c r="U28" s="862" t="str">
        <f>[5]Building_Types!A10</f>
        <v>Library</v>
      </c>
      <c r="V28" s="866" t="str">
        <f>[5]Building_Types!B10</f>
        <v>Small Library</v>
      </c>
      <c r="W28" s="867" t="str">
        <f>[5]Building_Types!C10</f>
        <v>Medium Library</v>
      </c>
      <c r="X28" s="867" t="str">
        <f>[5]Building_Types!D10</f>
        <v>Large Library</v>
      </c>
      <c r="Y28" s="867" t="str">
        <f>[5]Building_Types!E10</f>
        <v>Museum</v>
      </c>
      <c r="Z28" s="867" t="str">
        <f>[5]Building_Types!F10</f>
        <v>Gallery</v>
      </c>
      <c r="AA28" s="867">
        <f>[5]Building_Types!G10</f>
        <v>0</v>
      </c>
      <c r="AB28" s="868">
        <f>[5]Building_Types!H10</f>
        <v>0</v>
      </c>
    </row>
    <row r="29" spans="2:28" ht="13.5" thickBot="1">
      <c r="E29" s="826">
        <f>'[5]Schools (K-12)'!E157</f>
        <v>0</v>
      </c>
      <c r="U29" s="862" t="str">
        <f>[5]Building_Types!A11</f>
        <v>Lodging</v>
      </c>
      <c r="V29" s="866" t="str">
        <f>[5]Building_Types!B11</f>
        <v>Hotel</v>
      </c>
      <c r="W29" s="867" t="str">
        <f>[5]Building_Types!C11</f>
        <v>Motel</v>
      </c>
      <c r="X29" s="867" t="str">
        <f>[5]Building_Types!D11</f>
        <v>Lodging/Restaurant</v>
      </c>
      <c r="Y29" s="867" t="str">
        <f>[5]Building_Types!E11</f>
        <v>Lodging/Bar</v>
      </c>
      <c r="Z29" s="867" t="str">
        <f>[5]Building_Types!F11</f>
        <v>Residential/Lodging</v>
      </c>
      <c r="AA29" s="867">
        <f>[5]Building_Types!G11</f>
        <v>0</v>
      </c>
      <c r="AB29" s="868">
        <f>[5]Building_Types!H11</f>
        <v>0</v>
      </c>
    </row>
    <row r="30" spans="2:28" ht="16.5" thickBot="1">
      <c r="B30" s="1885" t="str">
        <f>[5]Grocery!B85</f>
        <v>Grocery - PSE Actual Billing Data, 2006 (Ref. 22)</v>
      </c>
      <c r="C30" s="1886"/>
      <c r="D30" s="1886"/>
      <c r="E30" s="1886"/>
      <c r="F30" s="1886"/>
      <c r="G30" s="1886"/>
      <c r="H30" s="1886"/>
      <c r="I30" s="1886"/>
      <c r="J30" s="1886"/>
      <c r="K30" s="1886"/>
      <c r="L30" s="1886"/>
      <c r="M30" s="1886"/>
      <c r="N30" s="1886"/>
      <c r="O30" s="1886"/>
      <c r="P30" s="1886"/>
      <c r="Q30" s="1886"/>
      <c r="R30" s="1887"/>
      <c r="U30" s="862" t="str">
        <f>[5]Building_Types!A12</f>
        <v>Office</v>
      </c>
      <c r="V30" s="866" t="str">
        <f>[5]Building_Types!B12</f>
        <v>Small Office</v>
      </c>
      <c r="W30" s="867" t="str">
        <f>[5]Building_Types!C12</f>
        <v>Large Office</v>
      </c>
      <c r="X30" s="867" t="str">
        <f>[5]Building_Types!D12</f>
        <v>High Rise Office</v>
      </c>
      <c r="Y30" s="867" t="str">
        <f>[5]Building_Types!E12</f>
        <v>General Office</v>
      </c>
      <c r="Z30" s="867">
        <f>[5]Building_Types!F12</f>
        <v>0</v>
      </c>
      <c r="AA30" s="867">
        <f>[5]Building_Types!G12</f>
        <v>0</v>
      </c>
      <c r="AB30" s="868">
        <f>[5]Building_Types!H12</f>
        <v>0</v>
      </c>
    </row>
    <row r="31" spans="2:28">
      <c r="B31" s="1888" t="s">
        <v>867</v>
      </c>
      <c r="C31" s="1889">
        <f>[5]Grocery!C57</f>
        <v>245.61500000000001</v>
      </c>
      <c r="D31" s="1889">
        <f>[5]Grocery!D57</f>
        <v>0</v>
      </c>
      <c r="F31" s="1890" t="s">
        <v>868</v>
      </c>
      <c r="G31" s="1891" t="e">
        <f>[5]Assembly!#REF!</f>
        <v>#REF!</v>
      </c>
      <c r="I31" s="1892" t="str">
        <f>[5]Grocery!B86</f>
        <v>Total Building Use - Gas Heating</v>
      </c>
      <c r="J31" s="1893">
        <f>[5]Grocery!C86</f>
        <v>0</v>
      </c>
      <c r="L31" s="1894" t="str">
        <f>[5]Grocery!B93</f>
        <v>Gas Use - Gas Heating</v>
      </c>
      <c r="M31" s="1894">
        <f>[5]Grocery!C93</f>
        <v>0</v>
      </c>
      <c r="N31" s="1894">
        <f>[5]Grocery!D93</f>
        <v>0</v>
      </c>
      <c r="P31" s="1895" t="str">
        <f>[5]Grocery!B100</f>
        <v>Electrical Use - No Heating</v>
      </c>
      <c r="Q31" s="1895">
        <f>[5]Grocery!C100</f>
        <v>0</v>
      </c>
      <c r="R31" s="1896">
        <f>[5]Grocery!D100</f>
        <v>0</v>
      </c>
      <c r="U31" s="862" t="str">
        <f>[5]Building_Types!A13</f>
        <v>Other</v>
      </c>
      <c r="V31" s="866" t="str">
        <f>[5]Building_Types!B13</f>
        <v>Laundry</v>
      </c>
      <c r="W31" s="867" t="str">
        <f>[5]Building_Types!C13</f>
        <v>Shop</v>
      </c>
      <c r="X31" s="867" t="str">
        <f>[5]Building_Types!D13</f>
        <v>Sports Facility</v>
      </c>
      <c r="Y31" s="867" t="str">
        <f>[5]Building_Types!E13</f>
        <v>Aquatic Facility</v>
      </c>
      <c r="Z31" s="867" t="str">
        <f>[5]Building_Types!F13</f>
        <v>Auditorium</v>
      </c>
      <c r="AA31" s="867">
        <f>[5]Building_Types!G13</f>
        <v>0</v>
      </c>
      <c r="AB31" s="868">
        <f>[5]Building_Types!H13</f>
        <v>0</v>
      </c>
    </row>
    <row r="32" spans="2:28">
      <c r="B32" s="1873" t="s">
        <v>869</v>
      </c>
      <c r="C32" s="1874"/>
      <c r="D32" s="1874"/>
      <c r="F32" s="830" t="str">
        <f>[5]Grocery!B87</f>
        <v>Stat</v>
      </c>
      <c r="G32" s="830" t="str">
        <f>[5]Grocery!C87</f>
        <v>kBtu/sf</v>
      </c>
      <c r="I32" s="1877" t="s">
        <v>865</v>
      </c>
      <c r="J32" s="1878"/>
      <c r="L32" s="830" t="str">
        <f>[5]Grocery!B94</f>
        <v>Stat</v>
      </c>
      <c r="M32" s="830" t="str">
        <f>[5]Grocery!C94</f>
        <v>therm/sf</v>
      </c>
      <c r="N32" s="830" t="str">
        <f>[5]Grocery!D94</f>
        <v>kBtu/sf</v>
      </c>
      <c r="P32" s="830" t="str">
        <f>[5]Grocery!B101</f>
        <v>Stat</v>
      </c>
      <c r="Q32" s="830" t="str">
        <f>[5]Grocery!C101</f>
        <v>kWh/sf</v>
      </c>
      <c r="R32" s="831" t="str">
        <f>[5]Grocery!D101</f>
        <v>kBtu/sf</v>
      </c>
      <c r="U32" s="862" t="str">
        <f>[5]Building_Types!A14</f>
        <v>Restaurant</v>
      </c>
      <c r="V32" s="866" t="str">
        <f>[5]Building_Types!B14</f>
        <v>Fast Food Restaurant</v>
      </c>
      <c r="W32" s="867" t="str">
        <f>[5]Building_Types!C14</f>
        <v>Full Service Restaurant</v>
      </c>
      <c r="X32" s="867">
        <f>[5]Building_Types!D14</f>
        <v>0</v>
      </c>
      <c r="Y32" s="867">
        <f>[5]Building_Types!E14</f>
        <v>0</v>
      </c>
      <c r="Z32" s="867">
        <f>[5]Building_Types!F14</f>
        <v>0</v>
      </c>
      <c r="AA32" s="867">
        <f>[5]Building_Types!G14</f>
        <v>0</v>
      </c>
      <c r="AB32" s="868">
        <f>[5]Building_Types!H14</f>
        <v>0</v>
      </c>
    </row>
    <row r="33" spans="2:28">
      <c r="B33" s="1873"/>
      <c r="C33" s="1874"/>
      <c r="D33" s="1874"/>
      <c r="F33" s="835" t="str">
        <f>[5]Grocery!B88</f>
        <v>Average</v>
      </c>
      <c r="G33" s="834">
        <f>[5]Grocery!C88</f>
        <v>247.39681783714414</v>
      </c>
      <c r="I33" s="1879"/>
      <c r="J33" s="1880"/>
      <c r="L33" s="835" t="str">
        <f>[5]Grocery!B95</f>
        <v>Average</v>
      </c>
      <c r="M33" s="834">
        <f>[5]Grocery!C95</f>
        <v>0.72592563101974827</v>
      </c>
      <c r="N33" s="834">
        <f>[5]Grocery!D95</f>
        <v>72.592563101974832</v>
      </c>
      <c r="P33" s="835" t="str">
        <f>[5]Grocery!B102</f>
        <v>Average</v>
      </c>
      <c r="Q33" s="834">
        <f>[5]Grocery!C102</f>
        <v>51.217185682733451</v>
      </c>
      <c r="R33" s="836">
        <f>[5]Grocery!D102</f>
        <v>174.80425473516925</v>
      </c>
      <c r="U33" s="862" t="str">
        <f>[5]Building_Types!A15</f>
        <v>Retail</v>
      </c>
      <c r="V33" s="866" t="str">
        <f>[5]Building_Types!B15</f>
        <v>Dry Goods Retail</v>
      </c>
      <c r="W33" s="867" t="str">
        <f>[5]Building_Types!C15</f>
        <v>Small Retail</v>
      </c>
      <c r="X33" s="867" t="str">
        <f>[5]Building_Types!D15</f>
        <v>Large Retail</v>
      </c>
      <c r="Y33" s="867" t="str">
        <f>[5]Building_Types!E15</f>
        <v>Department Store</v>
      </c>
      <c r="Z33" s="867" t="str">
        <f>[5]Building_Types!F15</f>
        <v>Strip Mall</v>
      </c>
      <c r="AA33" s="867">
        <f>[5]Building_Types!G15</f>
        <v>0</v>
      </c>
      <c r="AB33" s="868">
        <f>[5]Building_Types!H15</f>
        <v>0</v>
      </c>
    </row>
    <row r="34" spans="2:28">
      <c r="B34" s="1873"/>
      <c r="C34" s="1874"/>
      <c r="D34" s="1874"/>
      <c r="F34" s="835" t="str">
        <f>[5]Grocery!B89</f>
        <v>Max</v>
      </c>
      <c r="G34" s="834">
        <f>[5]Grocery!C89</f>
        <v>438.69371134693876</v>
      </c>
      <c r="I34" s="1879"/>
      <c r="J34" s="1880"/>
      <c r="L34" s="835" t="str">
        <f>[5]Grocery!B96</f>
        <v>Max</v>
      </c>
      <c r="M34" s="834">
        <f>[5]Grocery!C96</f>
        <v>2.3505880767346938</v>
      </c>
      <c r="N34" s="834">
        <f>[5]Grocery!D96</f>
        <v>235.05880767346937</v>
      </c>
      <c r="P34" s="835" t="str">
        <f>[5]Grocery!B103</f>
        <v>Max</v>
      </c>
      <c r="Q34" s="834">
        <f>[5]Grocery!C103</f>
        <v>78.577074699282321</v>
      </c>
      <c r="R34" s="836">
        <f>[5]Grocery!D103</f>
        <v>268.18355594865056</v>
      </c>
      <c r="U34" s="862" t="str">
        <f>[5]Building_Types!A16</f>
        <v>Vacant</v>
      </c>
      <c r="V34" s="866">
        <f>[5]Building_Types!B16</f>
        <v>0</v>
      </c>
      <c r="W34" s="867">
        <f>[5]Building_Types!C16</f>
        <v>0</v>
      </c>
      <c r="X34" s="867">
        <f>[5]Building_Types!D16</f>
        <v>0</v>
      </c>
      <c r="Y34" s="867">
        <f>[5]Building_Types!E16</f>
        <v>0</v>
      </c>
      <c r="Z34" s="867">
        <f>[5]Building_Types!F16</f>
        <v>0</v>
      </c>
      <c r="AA34" s="867">
        <f>[5]Building_Types!G16</f>
        <v>0</v>
      </c>
      <c r="AB34" s="868">
        <f>[5]Building_Types!H16</f>
        <v>0</v>
      </c>
    </row>
    <row r="35" spans="2:28" ht="13.5" thickBot="1">
      <c r="B35" s="1873"/>
      <c r="C35" s="1874"/>
      <c r="D35" s="1874"/>
      <c r="F35" s="835" t="str">
        <f>[5]Grocery!B90</f>
        <v>Min</v>
      </c>
      <c r="G35" s="834">
        <f>[5]Grocery!C90</f>
        <v>150.95383988413548</v>
      </c>
      <c r="I35" s="1879"/>
      <c r="J35" s="1880"/>
      <c r="L35" s="835" t="str">
        <f>[5]Grocery!B97</f>
        <v>Min</v>
      </c>
      <c r="M35" s="834">
        <f>[5]Grocery!C97</f>
        <v>8.6452762923351162E-2</v>
      </c>
      <c r="N35" s="834">
        <f>[5]Grocery!D97</f>
        <v>8.645276292335117</v>
      </c>
      <c r="P35" s="835" t="str">
        <f>[5]Grocery!B104</f>
        <v>Min</v>
      </c>
      <c r="Q35" s="834">
        <f>[5]Grocery!C104</f>
        <v>36.101822796492847</v>
      </c>
      <c r="R35" s="836">
        <f>[5]Grocery!D104</f>
        <v>123.21552120443008</v>
      </c>
      <c r="U35" s="869" t="str">
        <f>[5]Building_Types!A17</f>
        <v>Warehouse</v>
      </c>
      <c r="V35" s="870" t="str">
        <f>[5]Building_Types!B17</f>
        <v>Refrigerated Warehouse</v>
      </c>
      <c r="W35" s="871">
        <f>[5]Building_Types!C17</f>
        <v>0</v>
      </c>
      <c r="X35" s="871">
        <f>[5]Building_Types!D17</f>
        <v>0</v>
      </c>
      <c r="Y35" s="871">
        <f>[5]Building_Types!E17</f>
        <v>0</v>
      </c>
      <c r="Z35" s="871">
        <f>[5]Building_Types!F17</f>
        <v>0</v>
      </c>
      <c r="AA35" s="871">
        <f>[5]Building_Types!G17</f>
        <v>0</v>
      </c>
      <c r="AB35" s="872">
        <f>[5]Building_Types!H17</f>
        <v>0</v>
      </c>
    </row>
    <row r="36" spans="2:28">
      <c r="B36" s="1873"/>
      <c r="C36" s="1874"/>
      <c r="D36" s="1874"/>
      <c r="F36" s="835" t="str">
        <f>[5]Grocery!B91</f>
        <v>Median</v>
      </c>
      <c r="G36" s="834">
        <f>[5]Grocery!C91</f>
        <v>228.05535326160108</v>
      </c>
      <c r="I36" s="1879"/>
      <c r="J36" s="1880"/>
      <c r="L36" s="835" t="str">
        <f>[5]Grocery!B98</f>
        <v>Median</v>
      </c>
      <c r="M36" s="834">
        <f>[5]Grocery!C98</f>
        <v>0.62840660991794217</v>
      </c>
      <c r="N36" s="834">
        <f>[5]Grocery!D98</f>
        <v>62.840660991794216</v>
      </c>
      <c r="P36" s="835" t="str">
        <f>[5]Grocery!B105</f>
        <v>Median</v>
      </c>
      <c r="Q36" s="834">
        <f>[5]Grocery!C105</f>
        <v>49.798366887207038</v>
      </c>
      <c r="R36" s="836">
        <f>[5]Grocery!D105</f>
        <v>169.9618261860376</v>
      </c>
    </row>
    <row r="37" spans="2:28" ht="13.5" thickBot="1">
      <c r="B37" s="1875"/>
      <c r="C37" s="1876"/>
      <c r="D37" s="1876"/>
      <c r="E37" s="840"/>
      <c r="F37" s="841" t="str">
        <f>[5]Grocery!B92</f>
        <v># of Buildings</v>
      </c>
      <c r="G37" s="839">
        <f>[5]Grocery!C92</f>
        <v>68</v>
      </c>
      <c r="H37" s="840"/>
      <c r="I37" s="1881"/>
      <c r="J37" s="1882"/>
      <c r="K37" s="840"/>
      <c r="L37" s="841" t="str">
        <f>[5]Grocery!B99</f>
        <v># of Buildings</v>
      </c>
      <c r="M37" s="839">
        <f>[5]Grocery!C99</f>
        <v>68</v>
      </c>
      <c r="N37" s="839">
        <f>[5]Grocery!D99</f>
        <v>68</v>
      </c>
      <c r="O37" s="840"/>
      <c r="P37" s="841" t="str">
        <f>[5]Grocery!B106</f>
        <v># of Buildings</v>
      </c>
      <c r="Q37" s="839">
        <f>[5]Grocery!C106</f>
        <v>68</v>
      </c>
      <c r="R37" s="842">
        <f>[5]Grocery!D106</f>
        <v>68</v>
      </c>
    </row>
    <row r="38" spans="2:28" ht="13.5" thickBot="1"/>
    <row r="39" spans="2:28" ht="16.5" thickBot="1">
      <c r="B39" s="1885" t="str">
        <f>[5]HealthServices!B37</f>
        <v>Health Services - Medical Clinic</v>
      </c>
      <c r="C39" s="1886"/>
      <c r="D39" s="1886"/>
      <c r="E39" s="1886"/>
      <c r="F39" s="1886"/>
      <c r="G39" s="1886"/>
      <c r="H39" s="1886"/>
      <c r="I39" s="1886"/>
      <c r="J39" s="1886"/>
      <c r="K39" s="1886"/>
      <c r="L39" s="1886"/>
      <c r="M39" s="1886"/>
      <c r="N39" s="1886"/>
      <c r="O39" s="1886"/>
      <c r="P39" s="1886"/>
      <c r="Q39" s="1886"/>
      <c r="R39" s="1887"/>
    </row>
    <row r="40" spans="2:28">
      <c r="B40" s="1888" t="str">
        <f>[5]HealthServices!B38</f>
        <v>Total Building Use - All Electric</v>
      </c>
      <c r="C40" s="1889">
        <f>[5]HealthServices!C38</f>
        <v>0</v>
      </c>
      <c r="D40" s="1889">
        <f>[5]HealthServices!D38</f>
        <v>0</v>
      </c>
      <c r="E40" s="826">
        <f>[5]HealthServices!E38</f>
        <v>0</v>
      </c>
      <c r="F40" s="1890" t="str">
        <f>[5]HealthServices!B45</f>
        <v>Total Building Use - Gas Heating</v>
      </c>
      <c r="G40" s="1891">
        <f>[5]HealthServices!C45</f>
        <v>0</v>
      </c>
      <c r="I40" s="1897" t="s">
        <v>864</v>
      </c>
      <c r="J40" s="1897" t="e">
        <f>[5]Assembly!#REF!</f>
        <v>#REF!</v>
      </c>
      <c r="L40" s="1919" t="s">
        <v>870</v>
      </c>
      <c r="M40" s="1920"/>
      <c r="N40" s="1921"/>
      <c r="P40" s="1895" t="str">
        <f>[5]HealthServices!B52</f>
        <v>Electrical Use - No Heating</v>
      </c>
      <c r="Q40" s="1895">
        <f>[5]HealthServices!C52</f>
        <v>0</v>
      </c>
      <c r="R40" s="1896">
        <f>[5]HealthServices!D52</f>
        <v>0</v>
      </c>
    </row>
    <row r="41" spans="2:28">
      <c r="B41" s="829" t="str">
        <f>[5]HealthServices!B39</f>
        <v>Stat</v>
      </c>
      <c r="C41" s="830" t="str">
        <f>[5]HealthServices!C39</f>
        <v>kWh/sf</v>
      </c>
      <c r="D41" s="830" t="str">
        <f>[5]HealthServices!D39</f>
        <v>kBtu/sf</v>
      </c>
      <c r="E41" s="826">
        <f>[5]HealthServices!E39</f>
        <v>0</v>
      </c>
      <c r="F41" s="830" t="str">
        <f>[5]HealthServices!B46</f>
        <v>Stat</v>
      </c>
      <c r="G41" s="830" t="str">
        <f>[5]HealthServices!C46</f>
        <v>kBtu/sf</v>
      </c>
      <c r="I41" s="1877" t="s">
        <v>865</v>
      </c>
      <c r="J41" s="1878"/>
      <c r="L41" s="1874" t="s">
        <v>869</v>
      </c>
      <c r="M41" s="1874"/>
      <c r="N41" s="1874"/>
      <c r="P41" s="830" t="str">
        <f>[5]HealthServices!B53</f>
        <v>Stat</v>
      </c>
      <c r="Q41" s="830" t="str">
        <f>[5]HealthServices!C53</f>
        <v>kWh/sf</v>
      </c>
      <c r="R41" s="831" t="str">
        <f>[5]HealthServices!D53</f>
        <v>kBtu/sf</v>
      </c>
    </row>
    <row r="42" spans="2:28">
      <c r="B42" s="833" t="str">
        <f>[5]HealthServices!B40</f>
        <v>Average</v>
      </c>
      <c r="C42" s="834">
        <f>[5]HealthServices!C40</f>
        <v>25.105</v>
      </c>
      <c r="D42" s="834">
        <f>[5]HealthServices!D40</f>
        <v>85.683364999999995</v>
      </c>
      <c r="E42" s="826">
        <f>[5]HealthServices!E40</f>
        <v>0</v>
      </c>
      <c r="F42" s="835" t="str">
        <f>[5]HealthServices!B47</f>
        <v>Average</v>
      </c>
      <c r="G42" s="834">
        <f>[5]HealthServices!C47</f>
        <v>96.724999999999994</v>
      </c>
      <c r="I42" s="1879"/>
      <c r="J42" s="1880"/>
      <c r="L42" s="1874"/>
      <c r="M42" s="1874"/>
      <c r="N42" s="1874"/>
      <c r="P42" s="835" t="str">
        <f>[5]HealthServices!B54</f>
        <v>Average</v>
      </c>
      <c r="Q42" s="834">
        <f>[5]HealthServices!C54</f>
        <v>17.38</v>
      </c>
      <c r="R42" s="836">
        <f>[5]HealthServices!D54</f>
        <v>59.317939999999993</v>
      </c>
    </row>
    <row r="43" spans="2:28">
      <c r="B43" s="833" t="str">
        <f>[5]HealthServices!B41</f>
        <v>Max</v>
      </c>
      <c r="C43" s="834">
        <f>[5]HealthServices!C41</f>
        <v>31.02</v>
      </c>
      <c r="D43" s="834">
        <f>[5]HealthServices!D41</f>
        <v>105.87125999999999</v>
      </c>
      <c r="E43" s="826">
        <f>[5]HealthServices!E41</f>
        <v>0</v>
      </c>
      <c r="F43" s="835" t="str">
        <f>[5]HealthServices!B48</f>
        <v>Max</v>
      </c>
      <c r="G43" s="834">
        <f>[5]HealthServices!C48</f>
        <v>122.35</v>
      </c>
      <c r="I43" s="1879"/>
      <c r="J43" s="1880"/>
      <c r="L43" s="1874"/>
      <c r="M43" s="1874"/>
      <c r="N43" s="1874"/>
      <c r="P43" s="835" t="str">
        <f>[5]HealthServices!B55</f>
        <v>Max</v>
      </c>
      <c r="Q43" s="834">
        <f>[5]HealthServices!C55</f>
        <v>19.809999999999999</v>
      </c>
      <c r="R43" s="836">
        <f>[5]HealthServices!D55</f>
        <v>67.611529999999988</v>
      </c>
    </row>
    <row r="44" spans="2:28">
      <c r="B44" s="833" t="str">
        <f>[5]HealthServices!B42</f>
        <v>Min</v>
      </c>
      <c r="C44" s="834">
        <f>[5]HealthServices!C42</f>
        <v>19.190000000000001</v>
      </c>
      <c r="D44" s="834">
        <f>[5]HealthServices!D42</f>
        <v>65.495469999999997</v>
      </c>
      <c r="E44" s="826">
        <f>[5]HealthServices!E42</f>
        <v>0</v>
      </c>
      <c r="F44" s="835" t="str">
        <f>[5]HealthServices!B49</f>
        <v>Min</v>
      </c>
      <c r="G44" s="834">
        <f>[5]HealthServices!C49</f>
        <v>71.099999999999994</v>
      </c>
      <c r="I44" s="1879"/>
      <c r="J44" s="1880"/>
      <c r="L44" s="1874"/>
      <c r="M44" s="1874"/>
      <c r="N44" s="1874"/>
      <c r="P44" s="835" t="str">
        <f>[5]HealthServices!B56</f>
        <v>Min</v>
      </c>
      <c r="Q44" s="834">
        <f>[5]HealthServices!C56</f>
        <v>14.95</v>
      </c>
      <c r="R44" s="836">
        <f>[5]HealthServices!D56</f>
        <v>51.024349999999991</v>
      </c>
    </row>
    <row r="45" spans="2:28">
      <c r="B45" s="833" t="str">
        <f>[5]HealthServices!B43</f>
        <v>Median</v>
      </c>
      <c r="C45" s="834">
        <f>[5]HealthServices!C43</f>
        <v>25.105</v>
      </c>
      <c r="D45" s="834">
        <f>[5]HealthServices!D43</f>
        <v>85.683364999999995</v>
      </c>
      <c r="E45" s="826">
        <f>[5]HealthServices!E43</f>
        <v>0</v>
      </c>
      <c r="F45" s="835" t="str">
        <f>[5]HealthServices!B50</f>
        <v>Median</v>
      </c>
      <c r="G45" s="834">
        <f>[5]HealthServices!C50</f>
        <v>96.724999999999994</v>
      </c>
      <c r="I45" s="1879"/>
      <c r="J45" s="1880"/>
      <c r="L45" s="1874"/>
      <c r="M45" s="1874"/>
      <c r="N45" s="1874"/>
      <c r="P45" s="835" t="str">
        <f>[5]HealthServices!B57</f>
        <v>Median</v>
      </c>
      <c r="Q45" s="834">
        <f>[5]HealthServices!C57</f>
        <v>17.38</v>
      </c>
      <c r="R45" s="836">
        <f>[5]HealthServices!D57</f>
        <v>59.317939999999993</v>
      </c>
    </row>
    <row r="46" spans="2:28" ht="13.5" thickBot="1">
      <c r="B46" s="838" t="str">
        <f>[5]HealthServices!B44</f>
        <v># of Studies</v>
      </c>
      <c r="C46" s="839">
        <f>[5]HealthServices!C44</f>
        <v>2</v>
      </c>
      <c r="D46" s="839">
        <f>[5]HealthServices!D44</f>
        <v>2</v>
      </c>
      <c r="E46" s="840">
        <f>[5]HealthServices!E44</f>
        <v>0</v>
      </c>
      <c r="F46" s="841" t="str">
        <f>[5]HealthServices!B51</f>
        <v># of Studies</v>
      </c>
      <c r="G46" s="839">
        <f>[5]HealthServices!C51</f>
        <v>2</v>
      </c>
      <c r="H46" s="840"/>
      <c r="I46" s="1881"/>
      <c r="J46" s="1882"/>
      <c r="K46" s="840"/>
      <c r="L46" s="1876"/>
      <c r="M46" s="1876"/>
      <c r="N46" s="1876"/>
      <c r="O46" s="840"/>
      <c r="P46" s="841" t="str">
        <f>[5]HealthServices!B58</f>
        <v># of Studies</v>
      </c>
      <c r="Q46" s="839">
        <f>[5]HealthServices!C58</f>
        <v>2</v>
      </c>
      <c r="R46" s="842">
        <f>[5]HealthServices!D58</f>
        <v>2</v>
      </c>
    </row>
    <row r="47" spans="2:28" ht="13.5" thickBot="1">
      <c r="E47" s="826">
        <f>[5]HealthServices!E45</f>
        <v>0</v>
      </c>
    </row>
    <row r="48" spans="2:28" ht="16.5" thickBot="1">
      <c r="B48" s="1885" t="str">
        <f>[5]HealthServices!B61</f>
        <v>Health Services - Nursing Home (Includes Retirement Center)</v>
      </c>
      <c r="C48" s="1886"/>
      <c r="D48" s="1886"/>
      <c r="E48" s="1886"/>
      <c r="F48" s="1886"/>
      <c r="G48" s="1886"/>
      <c r="H48" s="1886"/>
      <c r="I48" s="1886"/>
      <c r="J48" s="1886"/>
      <c r="K48" s="1886"/>
      <c r="L48" s="1886"/>
      <c r="M48" s="1886"/>
      <c r="N48" s="1886"/>
      <c r="O48" s="1886"/>
      <c r="P48" s="1886"/>
      <c r="Q48" s="1886"/>
      <c r="R48" s="1887"/>
    </row>
    <row r="49" spans="2:18">
      <c r="B49" s="1888" t="s">
        <v>867</v>
      </c>
      <c r="C49" s="1889">
        <f>[5]Grocery!C78</f>
        <v>61.057499999999997</v>
      </c>
      <c r="D49" s="1889">
        <f>[5]Grocery!D78</f>
        <v>208.38924749999998</v>
      </c>
      <c r="F49" s="1890" t="s">
        <v>868</v>
      </c>
      <c r="G49" s="1891" t="e">
        <f>[5]Assembly!#REF!</f>
        <v>#REF!</v>
      </c>
      <c r="I49" s="1917" t="s">
        <v>864</v>
      </c>
      <c r="J49" s="1918" t="e">
        <f>[5]Assembly!#REF!</f>
        <v>#REF!</v>
      </c>
      <c r="L49" s="1894" t="str">
        <f>[5]HealthServices!B69</f>
        <v>Gas Use - Gas Heating</v>
      </c>
      <c r="M49" s="1894">
        <f>[5]HealthServices!C69</f>
        <v>0</v>
      </c>
      <c r="N49" s="1894">
        <f>[5]HealthServices!D69</f>
        <v>0</v>
      </c>
      <c r="P49" s="1895" t="s">
        <v>871</v>
      </c>
      <c r="Q49" s="1895">
        <f>[5]Grocery!G114</f>
        <v>0</v>
      </c>
      <c r="R49" s="1896">
        <f>[5]Grocery!H114</f>
        <v>0</v>
      </c>
    </row>
    <row r="50" spans="2:18">
      <c r="B50" s="1873" t="s">
        <v>869</v>
      </c>
      <c r="C50" s="1874"/>
      <c r="D50" s="1874"/>
      <c r="F50" s="1877" t="s">
        <v>865</v>
      </c>
      <c r="G50" s="1878"/>
      <c r="I50" s="830" t="str">
        <f>[5]HealthServices!B63</f>
        <v>Stat</v>
      </c>
      <c r="J50" s="830" t="str">
        <f>[5]HealthServices!C63</f>
        <v>kBtu/sf</v>
      </c>
      <c r="L50" s="830" t="str">
        <f>[5]HealthServices!B70</f>
        <v>Stat</v>
      </c>
      <c r="M50" s="830" t="str">
        <f>[5]HealthServices!C70</f>
        <v>therm/sf</v>
      </c>
      <c r="N50" s="830" t="str">
        <f>[5]HealthServices!D70</f>
        <v>kBtu/sf</v>
      </c>
      <c r="P50" s="1874" t="s">
        <v>869</v>
      </c>
      <c r="Q50" s="1874"/>
      <c r="R50" s="1883"/>
    </row>
    <row r="51" spans="2:18">
      <c r="B51" s="1873"/>
      <c r="C51" s="1874"/>
      <c r="D51" s="1874"/>
      <c r="F51" s="1879"/>
      <c r="G51" s="1880"/>
      <c r="I51" s="835" t="str">
        <f>[5]HealthServices!B64</f>
        <v>Average</v>
      </c>
      <c r="J51" s="834">
        <f>[5]HealthServices!C64</f>
        <v>133.28555</v>
      </c>
      <c r="L51" s="835" t="str">
        <f>[5]HealthServices!B71</f>
        <v>Average</v>
      </c>
      <c r="M51" s="834">
        <f>[5]HealthServices!C71</f>
        <v>0.49585714285714289</v>
      </c>
      <c r="N51" s="834">
        <f>[5]HealthServices!D71</f>
        <v>49.585714285714282</v>
      </c>
      <c r="P51" s="1874"/>
      <c r="Q51" s="1874"/>
      <c r="R51" s="1883"/>
    </row>
    <row r="52" spans="2:18">
      <c r="B52" s="1873"/>
      <c r="C52" s="1874"/>
      <c r="D52" s="1874"/>
      <c r="F52" s="1879"/>
      <c r="G52" s="1880"/>
      <c r="I52" s="835" t="str">
        <f>[5]HealthServices!B65</f>
        <v>Max</v>
      </c>
      <c r="J52" s="834">
        <f>[5]HealthServices!C65</f>
        <v>133.74799999999999</v>
      </c>
      <c r="L52" s="835" t="str">
        <f>[5]HealthServices!B72</f>
        <v>Max</v>
      </c>
      <c r="M52" s="834">
        <f>[5]HealthServices!C72</f>
        <v>0.8590000000000001</v>
      </c>
      <c r="N52" s="834">
        <f>[5]HealthServices!D72</f>
        <v>85.9</v>
      </c>
      <c r="P52" s="1874"/>
      <c r="Q52" s="1874"/>
      <c r="R52" s="1883"/>
    </row>
    <row r="53" spans="2:18">
      <c r="B53" s="1873"/>
      <c r="C53" s="1874"/>
      <c r="D53" s="1874"/>
      <c r="F53" s="1879"/>
      <c r="G53" s="1880"/>
      <c r="I53" s="835" t="str">
        <f>[5]HealthServices!B66</f>
        <v>Min</v>
      </c>
      <c r="J53" s="834">
        <f>[5]HealthServices!C66</f>
        <v>132.82310000000001</v>
      </c>
      <c r="L53" s="835" t="str">
        <f>[5]HealthServices!B73</f>
        <v>Min</v>
      </c>
      <c r="M53" s="834">
        <f>[5]HealthServices!C73</f>
        <v>0.16500000000000001</v>
      </c>
      <c r="N53" s="834">
        <f>[5]HealthServices!D73</f>
        <v>16.5</v>
      </c>
      <c r="P53" s="1874"/>
      <c r="Q53" s="1874"/>
      <c r="R53" s="1883"/>
    </row>
    <row r="54" spans="2:18">
      <c r="B54" s="1873"/>
      <c r="C54" s="1874"/>
      <c r="D54" s="1874"/>
      <c r="F54" s="1879"/>
      <c r="G54" s="1880"/>
      <c r="I54" s="835" t="str">
        <f>[5]HealthServices!B67</f>
        <v>Median</v>
      </c>
      <c r="J54" s="834">
        <f>[5]HealthServices!C67</f>
        <v>133.28555</v>
      </c>
      <c r="L54" s="835" t="str">
        <f>[5]HealthServices!B74</f>
        <v>Median</v>
      </c>
      <c r="M54" s="834">
        <f>[5]HealthServices!C74</f>
        <v>0.37200000000000005</v>
      </c>
      <c r="N54" s="834">
        <f>[5]HealthServices!D74</f>
        <v>37.200000000000003</v>
      </c>
      <c r="P54" s="1874"/>
      <c r="Q54" s="1874"/>
      <c r="R54" s="1883"/>
    </row>
    <row r="55" spans="2:18" ht="13.5" thickBot="1">
      <c r="B55" s="1875"/>
      <c r="C55" s="1876"/>
      <c r="D55" s="1876"/>
      <c r="E55" s="840"/>
      <c r="F55" s="1881"/>
      <c r="G55" s="1882"/>
      <c r="H55" s="840"/>
      <c r="I55" s="841" t="str">
        <f>[5]HealthServices!B68</f>
        <v># of Studies</v>
      </c>
      <c r="J55" s="839">
        <f>[5]HealthServices!C68</f>
        <v>2</v>
      </c>
      <c r="K55" s="840"/>
      <c r="L55" s="841" t="str">
        <f>[5]HealthServices!B75</f>
        <v># of Studies</v>
      </c>
      <c r="M55" s="839">
        <f>[5]HealthServices!C75</f>
        <v>7</v>
      </c>
      <c r="N55" s="839">
        <f>[5]HealthServices!D75</f>
        <v>7</v>
      </c>
      <c r="O55" s="840"/>
      <c r="P55" s="1876"/>
      <c r="Q55" s="1876"/>
      <c r="R55" s="1884"/>
    </row>
    <row r="56" spans="2:18" ht="13.5" thickBot="1"/>
    <row r="57" spans="2:18" ht="16.5" thickBot="1">
      <c r="B57" s="1885" t="str">
        <f>[5]HealthServices!B78</f>
        <v>Health Services - Uncategorized</v>
      </c>
      <c r="C57" s="1886"/>
      <c r="D57" s="1886"/>
      <c r="E57" s="1886"/>
      <c r="F57" s="1886"/>
      <c r="G57" s="1886"/>
      <c r="H57" s="1886"/>
      <c r="I57" s="1886"/>
      <c r="J57" s="1886"/>
      <c r="K57" s="1886"/>
      <c r="L57" s="1886"/>
      <c r="M57" s="1886"/>
      <c r="N57" s="1886"/>
      <c r="O57" s="1886"/>
      <c r="P57" s="1886"/>
      <c r="Q57" s="1886"/>
      <c r="R57" s="1887"/>
    </row>
    <row r="58" spans="2:18">
      <c r="B58" s="1888" t="s">
        <v>867</v>
      </c>
      <c r="C58" s="1889" t="str">
        <f>[5]Grocery!C87</f>
        <v>kBtu/sf</v>
      </c>
      <c r="D58" s="1889">
        <f>[5]Grocery!D87</f>
        <v>0</v>
      </c>
      <c r="F58" s="1890" t="s">
        <v>868</v>
      </c>
      <c r="G58" s="1891" t="e">
        <f>[5]Assembly!#REF!</f>
        <v>#REF!</v>
      </c>
      <c r="I58" s="1897" t="s">
        <v>864</v>
      </c>
      <c r="J58" s="1897" t="e">
        <f>[5]Assembly!#REF!</f>
        <v>#REF!</v>
      </c>
      <c r="L58" s="1894" t="str">
        <f>[5]HealthServices!B79</f>
        <v>Gas Use - Gas Heating</v>
      </c>
      <c r="M58" s="1894">
        <f>[5]HealthServices!C79</f>
        <v>0</v>
      </c>
      <c r="N58" s="1894">
        <f>[5]HealthServices!D79</f>
        <v>0</v>
      </c>
      <c r="P58" s="1895" t="s">
        <v>871</v>
      </c>
      <c r="Q58" s="1895">
        <f>[5]Grocery!G123</f>
        <v>0</v>
      </c>
      <c r="R58" s="1896">
        <f>[5]Grocery!H123</f>
        <v>0</v>
      </c>
    </row>
    <row r="59" spans="2:18">
      <c r="B59" s="1873" t="s">
        <v>869</v>
      </c>
      <c r="C59" s="1874"/>
      <c r="D59" s="1874"/>
      <c r="F59" s="1877" t="s">
        <v>865</v>
      </c>
      <c r="G59" s="1878"/>
      <c r="I59" s="1877" t="s">
        <v>865</v>
      </c>
      <c r="J59" s="1878"/>
      <c r="L59" s="830" t="str">
        <f>[5]HealthServices!B80</f>
        <v>Stat</v>
      </c>
      <c r="M59" s="830" t="str">
        <f>[5]HealthServices!C80</f>
        <v>therm/sf</v>
      </c>
      <c r="N59" s="830" t="str">
        <f>[5]HealthServices!D80</f>
        <v>kBtu/sf</v>
      </c>
      <c r="P59" s="1874" t="s">
        <v>869</v>
      </c>
      <c r="Q59" s="1874"/>
      <c r="R59" s="1883"/>
    </row>
    <row r="60" spans="2:18">
      <c r="B60" s="1873"/>
      <c r="C60" s="1874"/>
      <c r="D60" s="1874"/>
      <c r="F60" s="1879"/>
      <c r="G60" s="1880"/>
      <c r="I60" s="1879"/>
      <c r="J60" s="1880"/>
      <c r="L60" s="835" t="str">
        <f>[5]HealthServices!B81</f>
        <v>Average</v>
      </c>
      <c r="M60" s="834">
        <f>[5]HealthServices!C81</f>
        <v>0.38</v>
      </c>
      <c r="N60" s="834">
        <f>[5]HealthServices!D81</f>
        <v>38</v>
      </c>
      <c r="P60" s="1874"/>
      <c r="Q60" s="1874"/>
      <c r="R60" s="1883"/>
    </row>
    <row r="61" spans="2:18">
      <c r="B61" s="1873"/>
      <c r="C61" s="1874"/>
      <c r="D61" s="1874"/>
      <c r="F61" s="1879"/>
      <c r="G61" s="1880"/>
      <c r="I61" s="1879"/>
      <c r="J61" s="1880"/>
      <c r="L61" s="835" t="str">
        <f>[5]HealthServices!B82</f>
        <v>Max</v>
      </c>
      <c r="M61" s="834">
        <f>[5]HealthServices!C82</f>
        <v>0.38</v>
      </c>
      <c r="N61" s="834">
        <f>[5]HealthServices!D82</f>
        <v>38</v>
      </c>
      <c r="P61" s="1874"/>
      <c r="Q61" s="1874"/>
      <c r="R61" s="1883"/>
    </row>
    <row r="62" spans="2:18">
      <c r="B62" s="1873"/>
      <c r="C62" s="1874"/>
      <c r="D62" s="1874"/>
      <c r="F62" s="1879"/>
      <c r="G62" s="1880"/>
      <c r="I62" s="1879"/>
      <c r="J62" s="1880"/>
      <c r="L62" s="835" t="str">
        <f>[5]HealthServices!B83</f>
        <v>Min</v>
      </c>
      <c r="M62" s="834">
        <f>[5]HealthServices!C83</f>
        <v>0.38</v>
      </c>
      <c r="N62" s="834">
        <f>[5]HealthServices!D83</f>
        <v>38</v>
      </c>
      <c r="P62" s="1874"/>
      <c r="Q62" s="1874"/>
      <c r="R62" s="1883"/>
    </row>
    <row r="63" spans="2:18">
      <c r="B63" s="1873"/>
      <c r="C63" s="1874"/>
      <c r="D63" s="1874"/>
      <c r="E63" s="826">
        <f>[5]HealthServices!E61</f>
        <v>0</v>
      </c>
      <c r="F63" s="1879"/>
      <c r="G63" s="1880"/>
      <c r="I63" s="1879"/>
      <c r="J63" s="1880"/>
      <c r="L63" s="835" t="str">
        <f>[5]HealthServices!B84</f>
        <v>Median</v>
      </c>
      <c r="M63" s="834">
        <f>[5]HealthServices!C84</f>
        <v>0.38</v>
      </c>
      <c r="N63" s="834">
        <f>[5]HealthServices!D84</f>
        <v>38</v>
      </c>
      <c r="P63" s="1874"/>
      <c r="Q63" s="1874"/>
      <c r="R63" s="1883"/>
    </row>
    <row r="64" spans="2:18" ht="13.5" thickBot="1">
      <c r="B64" s="1875"/>
      <c r="C64" s="1876"/>
      <c r="D64" s="1876"/>
      <c r="E64" s="840">
        <f>[5]HealthServices!E62</f>
        <v>0</v>
      </c>
      <c r="F64" s="1881"/>
      <c r="G64" s="1882"/>
      <c r="H64" s="840"/>
      <c r="I64" s="1881"/>
      <c r="J64" s="1882"/>
      <c r="K64" s="840"/>
      <c r="L64" s="841" t="str">
        <f>[5]HealthServices!B85</f>
        <v># of Studies</v>
      </c>
      <c r="M64" s="839">
        <f>[5]HealthServices!C85</f>
        <v>1</v>
      </c>
      <c r="N64" s="839">
        <f>[5]HealthServices!D85</f>
        <v>1</v>
      </c>
      <c r="O64" s="840"/>
      <c r="P64" s="1876"/>
      <c r="Q64" s="1876"/>
      <c r="R64" s="1884"/>
    </row>
    <row r="65" spans="2:21" ht="18.75" thickBot="1">
      <c r="E65" s="826">
        <f>[5]HealthServices!E63</f>
        <v>0</v>
      </c>
      <c r="T65" s="873" t="s">
        <v>872</v>
      </c>
      <c r="U65" s="874"/>
    </row>
    <row r="66" spans="2:21" ht="16.5" thickBot="1">
      <c r="B66" s="1885" t="str">
        <f>[5]Hospital!B40</f>
        <v>Hospital</v>
      </c>
      <c r="C66" s="1886"/>
      <c r="D66" s="1886"/>
      <c r="E66" s="1886">
        <f>[5]HealthServices!E64</f>
        <v>0</v>
      </c>
      <c r="F66" s="1886"/>
      <c r="G66" s="1886"/>
      <c r="H66" s="1886"/>
      <c r="I66" s="1886"/>
      <c r="J66" s="1886"/>
      <c r="K66" s="1886"/>
      <c r="L66" s="1886"/>
      <c r="M66" s="1886"/>
      <c r="N66" s="1886"/>
      <c r="O66" s="1886"/>
      <c r="P66" s="1886"/>
      <c r="Q66" s="1886"/>
      <c r="R66" s="1887"/>
      <c r="T66" s="874" t="s">
        <v>873</v>
      </c>
      <c r="U66" s="874"/>
    </row>
    <row r="67" spans="2:21">
      <c r="B67" s="1888" t="str">
        <f>[5]Hospital!B41</f>
        <v>Total Building Use - All Electric</v>
      </c>
      <c r="C67" s="1889">
        <f>[5]Hospital!C41</f>
        <v>0</v>
      </c>
      <c r="D67" s="1889">
        <f>[5]Hospital!D41</f>
        <v>0</v>
      </c>
      <c r="E67" s="826">
        <f>[5]HealthServices!E65</f>
        <v>0</v>
      </c>
      <c r="F67" s="1890" t="str">
        <f>[5]Hospital!B48</f>
        <v>Total Building Use - Gas Heating</v>
      </c>
      <c r="G67" s="1891">
        <f>[5]Hospital!C48</f>
        <v>0</v>
      </c>
      <c r="I67" s="1917" t="s">
        <v>864</v>
      </c>
      <c r="J67" s="1918" t="e">
        <f>[5]Assembly!#REF!</f>
        <v>#REF!</v>
      </c>
      <c r="L67" s="1894" t="str">
        <f>[5]Hospital!B62</f>
        <v>Gas Use - Gas Heating</v>
      </c>
      <c r="M67" s="1894">
        <f>[5]Hospital!C62</f>
        <v>0</v>
      </c>
      <c r="N67" s="1894">
        <f>[5]Hospital!D62</f>
        <v>0</v>
      </c>
      <c r="P67" s="1895" t="str">
        <f>[5]Hospital!B69</f>
        <v>Electrical Use - No Heating</v>
      </c>
      <c r="Q67" s="1895">
        <f>[5]Hospital!C69</f>
        <v>0</v>
      </c>
      <c r="R67" s="1896">
        <f>[5]Hospital!D69</f>
        <v>0</v>
      </c>
    </row>
    <row r="68" spans="2:21">
      <c r="B68" s="829" t="str">
        <f>[5]Hospital!B42</f>
        <v>Stat</v>
      </c>
      <c r="C68" s="830" t="str">
        <f>[5]Hospital!C42</f>
        <v>kWh/sf</v>
      </c>
      <c r="D68" s="830" t="str">
        <f>[5]Hospital!D42</f>
        <v>kBtu/sf</v>
      </c>
      <c r="E68" s="826">
        <f>[5]HealthServices!E66</f>
        <v>0</v>
      </c>
      <c r="F68" s="830" t="str">
        <f>[5]Hospital!B49</f>
        <v>Stat</v>
      </c>
      <c r="G68" s="830" t="str">
        <f>[5]Hospital!C49</f>
        <v>kBtu/sf</v>
      </c>
      <c r="I68" s="830" t="str">
        <f>[5]Hospital!B56</f>
        <v>Stat</v>
      </c>
      <c r="J68" s="830" t="str">
        <f>[5]Hospital!C56</f>
        <v>kBtu/sf</v>
      </c>
      <c r="L68" s="830" t="str">
        <f>[5]Hospital!B63</f>
        <v>Stat</v>
      </c>
      <c r="M68" s="830" t="str">
        <f>[5]Hospital!C63</f>
        <v>therm/sf</v>
      </c>
      <c r="N68" s="830" t="str">
        <f>[5]Hospital!D63</f>
        <v>kBtu/sf</v>
      </c>
      <c r="P68" s="830" t="str">
        <f>[5]Hospital!B70</f>
        <v>Stat</v>
      </c>
      <c r="Q68" s="830" t="str">
        <f>[5]Hospital!C70</f>
        <v>kWh/sf</v>
      </c>
      <c r="R68" s="831" t="str">
        <f>[5]Hospital!D70</f>
        <v>kBtu/sf</v>
      </c>
      <c r="T68" s="874">
        <v>1</v>
      </c>
      <c r="U68" s="874" t="s">
        <v>874</v>
      </c>
    </row>
    <row r="69" spans="2:21">
      <c r="B69" s="833" t="str">
        <f>[5]Hospital!B43</f>
        <v>Average</v>
      </c>
      <c r="C69" s="834">
        <f>[5]Hospital!C43</f>
        <v>58.037499999999994</v>
      </c>
      <c r="D69" s="834">
        <f>[5]Hospital!D43</f>
        <v>198.0819875</v>
      </c>
      <c r="E69" s="826">
        <f>[5]HealthServices!E67</f>
        <v>0</v>
      </c>
      <c r="F69" s="835" t="str">
        <f>[5]Hospital!B50</f>
        <v>Average</v>
      </c>
      <c r="G69" s="834">
        <f>[5]Hospital!C50</f>
        <v>284.52499999999998</v>
      </c>
      <c r="I69" s="835" t="str">
        <f>[5]Hospital!B57</f>
        <v>Average</v>
      </c>
      <c r="J69" s="834">
        <f>[5]Hospital!C57</f>
        <v>214.25</v>
      </c>
      <c r="L69" s="835" t="str">
        <f>[5]Hospital!B64</f>
        <v>Average</v>
      </c>
      <c r="M69" s="834">
        <f>[5]Hospital!C64</f>
        <v>0.99724999999999997</v>
      </c>
      <c r="N69" s="834">
        <f>[5]Hospital!D64</f>
        <v>99.724999999999994</v>
      </c>
      <c r="P69" s="835" t="str">
        <f>[5]Hospital!B71</f>
        <v>Average</v>
      </c>
      <c r="Q69" s="834">
        <f>[5]Hospital!C71</f>
        <v>22.127500000000001</v>
      </c>
      <c r="R69" s="836">
        <f>[5]Hospital!D71</f>
        <v>75.521157500000001</v>
      </c>
      <c r="T69" s="874">
        <v>2</v>
      </c>
      <c r="U69" s="874" t="s">
        <v>875</v>
      </c>
    </row>
    <row r="70" spans="2:21">
      <c r="B70" s="833" t="str">
        <f>[5]Hospital!B44</f>
        <v>Max</v>
      </c>
      <c r="C70" s="834">
        <f>[5]Hospital!C44</f>
        <v>76.95</v>
      </c>
      <c r="D70" s="834">
        <f>[5]Hospital!D44</f>
        <v>262.63035000000002</v>
      </c>
      <c r="E70" s="826">
        <f>[5]HealthServices!E68</f>
        <v>0</v>
      </c>
      <c r="F70" s="835" t="str">
        <f>[5]Hospital!B51</f>
        <v>Max</v>
      </c>
      <c r="G70" s="834">
        <f>[5]Hospital!C51</f>
        <v>338.64</v>
      </c>
      <c r="I70" s="835" t="str">
        <f>[5]Hospital!B58</f>
        <v>Max</v>
      </c>
      <c r="J70" s="834">
        <f>[5]Hospital!C58</f>
        <v>214.9837</v>
      </c>
      <c r="L70" s="835" t="str">
        <f>[5]Hospital!B65</f>
        <v>Max</v>
      </c>
      <c r="M70" s="834">
        <f>[5]Hospital!C65</f>
        <v>1.3</v>
      </c>
      <c r="N70" s="834">
        <f>[5]Hospital!D65</f>
        <v>130</v>
      </c>
      <c r="P70" s="835" t="str">
        <f>[5]Hospital!B72</f>
        <v>Max</v>
      </c>
      <c r="Q70" s="834">
        <f>[5]Hospital!C72</f>
        <v>25.04</v>
      </c>
      <c r="R70" s="836">
        <f>[5]Hospital!D72</f>
        <v>85.461519999999993</v>
      </c>
      <c r="T70" s="874">
        <v>4</v>
      </c>
      <c r="U70" s="874" t="s">
        <v>876</v>
      </c>
    </row>
    <row r="71" spans="2:21">
      <c r="B71" s="833" t="str">
        <f>[5]Hospital!B45</f>
        <v>Min</v>
      </c>
      <c r="C71" s="834">
        <f>[5]Hospital!C45</f>
        <v>41.2</v>
      </c>
      <c r="D71" s="834">
        <f>[5]Hospital!D45</f>
        <v>140.6156</v>
      </c>
      <c r="E71" s="826">
        <f>[5]HealthServices!E69</f>
        <v>0</v>
      </c>
      <c r="F71" s="835" t="str">
        <f>[5]Hospital!B52</f>
        <v>Min</v>
      </c>
      <c r="G71" s="834">
        <f>[5]Hospital!C52</f>
        <v>230.41</v>
      </c>
      <c r="I71" s="835" t="str">
        <f>[5]Hospital!B59</f>
        <v>Min</v>
      </c>
      <c r="J71" s="834">
        <f>[5]Hospital!C59</f>
        <v>213.5163</v>
      </c>
      <c r="L71" s="835" t="str">
        <f>[5]Hospital!B66</f>
        <v>Min</v>
      </c>
      <c r="M71" s="834">
        <f>[5]Hospital!C66</f>
        <v>0.54899999999999993</v>
      </c>
      <c r="N71" s="834">
        <f>[5]Hospital!D66</f>
        <v>54.899999999999991</v>
      </c>
      <c r="P71" s="835" t="str">
        <f>[5]Hospital!B73</f>
        <v>Min</v>
      </c>
      <c r="Q71" s="834">
        <f>[5]Hospital!C73</f>
        <v>19.8</v>
      </c>
      <c r="R71" s="836">
        <f>[5]Hospital!D73</f>
        <v>67.577399999999997</v>
      </c>
      <c r="T71" s="874">
        <v>5</v>
      </c>
      <c r="U71" s="874" t="s">
        <v>877</v>
      </c>
    </row>
    <row r="72" spans="2:21">
      <c r="B72" s="833" t="str">
        <f>[5]Hospital!B46</f>
        <v>Median</v>
      </c>
      <c r="C72" s="834">
        <f>[5]Hospital!C46</f>
        <v>57</v>
      </c>
      <c r="D72" s="834">
        <f>[5]Hospital!D46</f>
        <v>194.541</v>
      </c>
      <c r="E72" s="826">
        <f>[5]HealthServices!E70</f>
        <v>0</v>
      </c>
      <c r="F72" s="835" t="str">
        <f>[5]Hospital!B53</f>
        <v>Median</v>
      </c>
      <c r="G72" s="834">
        <f>[5]Hospital!C53</f>
        <v>284.52499999999998</v>
      </c>
      <c r="I72" s="835" t="str">
        <f>[5]Hospital!B60</f>
        <v>Median</v>
      </c>
      <c r="J72" s="834">
        <f>[5]Hospital!C60</f>
        <v>214.25</v>
      </c>
      <c r="L72" s="835" t="str">
        <f>[5]Hospital!B67</f>
        <v>Median</v>
      </c>
      <c r="M72" s="834">
        <f>[5]Hospital!C67</f>
        <v>1.07</v>
      </c>
      <c r="N72" s="834">
        <f>[5]Hospital!D67</f>
        <v>107</v>
      </c>
      <c r="P72" s="835" t="str">
        <f>[5]Hospital!B74</f>
        <v>Median</v>
      </c>
      <c r="Q72" s="834">
        <f>[5]Hospital!C74</f>
        <v>21.835000000000001</v>
      </c>
      <c r="R72" s="836">
        <f>[5]Hospital!D74</f>
        <v>74.522854999999993</v>
      </c>
      <c r="T72" s="874">
        <v>6</v>
      </c>
      <c r="U72" s="874" t="s">
        <v>878</v>
      </c>
    </row>
    <row r="73" spans="2:21" ht="13.5" thickBot="1">
      <c r="B73" s="838" t="str">
        <f>[5]Hospital!B47</f>
        <v># of Studies</v>
      </c>
      <c r="C73" s="839">
        <f>[5]Hospital!C47</f>
        <v>4</v>
      </c>
      <c r="D73" s="839">
        <f>[5]Hospital!D47</f>
        <v>4</v>
      </c>
      <c r="E73" s="840">
        <f>[5]HealthServices!E71</f>
        <v>0</v>
      </c>
      <c r="F73" s="841" t="str">
        <f>[5]Hospital!B54</f>
        <v># of Studies</v>
      </c>
      <c r="G73" s="839">
        <f>[5]Hospital!C54</f>
        <v>2</v>
      </c>
      <c r="H73" s="840"/>
      <c r="I73" s="841" t="str">
        <f>[5]Hospital!B61</f>
        <v># of Studies</v>
      </c>
      <c r="J73" s="839">
        <f>[5]Hospital!C61</f>
        <v>2</v>
      </c>
      <c r="K73" s="840"/>
      <c r="L73" s="841" t="str">
        <f>[5]Hospital!B68</f>
        <v># of Studies</v>
      </c>
      <c r="M73" s="839">
        <f>[5]Hospital!C68</f>
        <v>4</v>
      </c>
      <c r="N73" s="839">
        <f>[5]Hospital!D68</f>
        <v>4</v>
      </c>
      <c r="O73" s="840"/>
      <c r="P73" s="841" t="str">
        <f>[5]Hospital!B75</f>
        <v># of Studies</v>
      </c>
      <c r="Q73" s="839">
        <f>[5]Hospital!C75</f>
        <v>4</v>
      </c>
      <c r="R73" s="842">
        <f>[5]Hospital!D75</f>
        <v>4</v>
      </c>
      <c r="S73" s="875"/>
      <c r="T73" s="874">
        <v>7</v>
      </c>
      <c r="U73" s="874" t="s">
        <v>879</v>
      </c>
    </row>
    <row r="74" spans="2:21" ht="13.5" thickBot="1">
      <c r="E74" s="826">
        <f>[5]HealthServices!E72</f>
        <v>0</v>
      </c>
      <c r="S74" s="875"/>
      <c r="T74" s="874">
        <v>8</v>
      </c>
      <c r="U74" s="874" t="s">
        <v>880</v>
      </c>
    </row>
    <row r="75" spans="2:21" ht="16.5" thickBot="1">
      <c r="B75" s="1885" t="str">
        <f>[5]Hospital!B78</f>
        <v>Hospital - PNW Actual Billing Data, 2008 (Ref. 2)</v>
      </c>
      <c r="C75" s="1886"/>
      <c r="D75" s="1886"/>
      <c r="E75" s="1886"/>
      <c r="F75" s="1886"/>
      <c r="G75" s="1886"/>
      <c r="H75" s="1886"/>
      <c r="I75" s="1886"/>
      <c r="J75" s="1886"/>
      <c r="K75" s="1886"/>
      <c r="L75" s="1886"/>
      <c r="M75" s="1886"/>
      <c r="N75" s="1886"/>
      <c r="O75" s="1886"/>
      <c r="P75" s="1886"/>
      <c r="Q75" s="1886"/>
      <c r="R75" s="1887"/>
      <c r="S75" s="875"/>
      <c r="T75" s="874">
        <v>11</v>
      </c>
      <c r="U75" s="874" t="s">
        <v>881</v>
      </c>
    </row>
    <row r="76" spans="2:21">
      <c r="B76" s="1888" t="s">
        <v>867</v>
      </c>
      <c r="C76" s="1889">
        <f>[5]Grocery!C105</f>
        <v>49.798366887207038</v>
      </c>
      <c r="D76" s="1889">
        <f>[5]Grocery!D105</f>
        <v>169.9618261860376</v>
      </c>
      <c r="F76" s="1890" t="s">
        <v>868</v>
      </c>
      <c r="G76" s="1891" t="e">
        <f>[5]Assembly!#REF!</f>
        <v>#REF!</v>
      </c>
      <c r="I76" s="1892" t="str">
        <f>[5]Hospital!B79</f>
        <v>Total Building Use - Unknown Heating</v>
      </c>
      <c r="J76" s="1893">
        <f>[5]Hospital!C79</f>
        <v>0</v>
      </c>
      <c r="L76" s="1894" t="s">
        <v>870</v>
      </c>
      <c r="M76" s="1894">
        <f>[5]Grocery!C141</f>
        <v>0</v>
      </c>
      <c r="N76" s="1894">
        <f>[5]Grocery!D141</f>
        <v>0</v>
      </c>
      <c r="P76" s="1895" t="s">
        <v>871</v>
      </c>
      <c r="Q76" s="1895">
        <f>[5]Grocery!G141</f>
        <v>0</v>
      </c>
      <c r="R76" s="1896">
        <f>[5]Grocery!H141</f>
        <v>0</v>
      </c>
      <c r="S76" s="875"/>
      <c r="T76" s="874">
        <v>14</v>
      </c>
      <c r="U76" s="874" t="s">
        <v>882</v>
      </c>
    </row>
    <row r="77" spans="2:21">
      <c r="B77" s="1873" t="s">
        <v>869</v>
      </c>
      <c r="C77" s="1874"/>
      <c r="D77" s="1874"/>
      <c r="F77" s="1877" t="s">
        <v>865</v>
      </c>
      <c r="G77" s="1878"/>
      <c r="I77" s="830" t="str">
        <f>[5]Hospital!B80</f>
        <v>Stat</v>
      </c>
      <c r="J77" s="830" t="str">
        <f>[5]Hospital!C80</f>
        <v>kBtu/sf</v>
      </c>
      <c r="L77" s="1874" t="s">
        <v>869</v>
      </c>
      <c r="M77" s="1874"/>
      <c r="N77" s="1874"/>
      <c r="P77" s="1874" t="s">
        <v>869</v>
      </c>
      <c r="Q77" s="1874"/>
      <c r="R77" s="1883"/>
      <c r="S77" s="876"/>
      <c r="T77" s="874">
        <v>15</v>
      </c>
      <c r="U77" s="874" t="s">
        <v>883</v>
      </c>
    </row>
    <row r="78" spans="2:21">
      <c r="B78" s="1873"/>
      <c r="C78" s="1874"/>
      <c r="D78" s="1874"/>
      <c r="F78" s="1879"/>
      <c r="G78" s="1880"/>
      <c r="I78" s="835" t="str">
        <f>[5]Hospital!B81</f>
        <v>Average</v>
      </c>
      <c r="J78" s="834">
        <f>[5]Hospital!C81</f>
        <v>262.89999999999998</v>
      </c>
      <c r="L78" s="1874"/>
      <c r="M78" s="1874"/>
      <c r="N78" s="1874"/>
      <c r="P78" s="1874"/>
      <c r="Q78" s="1874"/>
      <c r="R78" s="1883"/>
      <c r="S78" s="876"/>
      <c r="T78" s="874">
        <v>16</v>
      </c>
      <c r="U78" s="874" t="s">
        <v>884</v>
      </c>
    </row>
    <row r="79" spans="2:21">
      <c r="B79" s="1873"/>
      <c r="C79" s="1874"/>
      <c r="D79" s="1874"/>
      <c r="F79" s="1879"/>
      <c r="G79" s="1880"/>
      <c r="I79" s="835" t="str">
        <f>[5]Hospital!B82</f>
        <v>Max</v>
      </c>
      <c r="J79" s="834" t="str">
        <f>[5]Hospital!C82</f>
        <v>n/a</v>
      </c>
      <c r="L79" s="1874"/>
      <c r="M79" s="1874"/>
      <c r="N79" s="1874"/>
      <c r="P79" s="1874"/>
      <c r="Q79" s="1874"/>
      <c r="R79" s="1883"/>
      <c r="S79" s="876"/>
      <c r="T79" s="874">
        <v>17</v>
      </c>
      <c r="U79" s="874" t="s">
        <v>885</v>
      </c>
    </row>
    <row r="80" spans="2:21">
      <c r="B80" s="1873"/>
      <c r="C80" s="1874"/>
      <c r="D80" s="1874"/>
      <c r="F80" s="1879"/>
      <c r="G80" s="1880"/>
      <c r="I80" s="835" t="str">
        <f>[5]Hospital!B83</f>
        <v>Min</v>
      </c>
      <c r="J80" s="834" t="str">
        <f>[5]Hospital!C83</f>
        <v>n/a</v>
      </c>
      <c r="L80" s="1874"/>
      <c r="M80" s="1874"/>
      <c r="N80" s="1874"/>
      <c r="P80" s="1874"/>
      <c r="Q80" s="1874"/>
      <c r="R80" s="1883"/>
      <c r="S80" s="876"/>
      <c r="T80" s="874">
        <v>18</v>
      </c>
      <c r="U80" s="874" t="s">
        <v>886</v>
      </c>
    </row>
    <row r="81" spans="2:21">
      <c r="B81" s="1873"/>
      <c r="C81" s="1874"/>
      <c r="D81" s="1874"/>
      <c r="F81" s="1879"/>
      <c r="G81" s="1880"/>
      <c r="I81" s="835" t="str">
        <f>[5]Hospital!B84</f>
        <v>Median</v>
      </c>
      <c r="J81" s="834" t="str">
        <f>[5]Hospital!C84</f>
        <v>n/a</v>
      </c>
      <c r="L81" s="1874"/>
      <c r="M81" s="1874"/>
      <c r="N81" s="1874"/>
      <c r="P81" s="1874"/>
      <c r="Q81" s="1874"/>
      <c r="R81" s="1883"/>
      <c r="S81" s="877"/>
      <c r="T81" s="874">
        <v>19</v>
      </c>
      <c r="U81" s="874" t="s">
        <v>887</v>
      </c>
    </row>
    <row r="82" spans="2:21" ht="13.5" thickBot="1">
      <c r="B82" s="1875"/>
      <c r="C82" s="1876"/>
      <c r="D82" s="1876"/>
      <c r="E82" s="840"/>
      <c r="F82" s="1881"/>
      <c r="G82" s="1882"/>
      <c r="H82" s="840"/>
      <c r="I82" s="841" t="str">
        <f>[5]Hospital!B85</f>
        <v># of Buildings</v>
      </c>
      <c r="J82" s="839">
        <f>[5]Hospital!C85</f>
        <v>11</v>
      </c>
      <c r="K82" s="840"/>
      <c r="L82" s="1876"/>
      <c r="M82" s="1876"/>
      <c r="N82" s="1876"/>
      <c r="O82" s="840"/>
      <c r="P82" s="1876"/>
      <c r="Q82" s="1876"/>
      <c r="R82" s="1884"/>
      <c r="T82" s="874">
        <v>20</v>
      </c>
      <c r="U82" s="874" t="s">
        <v>888</v>
      </c>
    </row>
    <row r="83" spans="2:21" ht="13.5" thickBot="1">
      <c r="E83" s="826">
        <f>[5]Institution!E29</f>
        <v>0</v>
      </c>
      <c r="T83" s="874">
        <v>21</v>
      </c>
      <c r="U83" s="874" t="s">
        <v>889</v>
      </c>
    </row>
    <row r="84" spans="2:21" ht="16.5" thickBot="1">
      <c r="B84" s="1885" t="str">
        <f>[5]Institution!B29</f>
        <v>Institution - Bank</v>
      </c>
      <c r="C84" s="1886"/>
      <c r="D84" s="1886"/>
      <c r="E84" s="1886"/>
      <c r="F84" s="1886"/>
      <c r="G84" s="1886"/>
      <c r="H84" s="1886"/>
      <c r="I84" s="1886"/>
      <c r="J84" s="1886"/>
      <c r="K84" s="1886"/>
      <c r="L84" s="1886"/>
      <c r="M84" s="1886"/>
      <c r="N84" s="1886"/>
      <c r="O84" s="1886"/>
      <c r="P84" s="1886"/>
      <c r="Q84" s="1886"/>
      <c r="R84" s="1887"/>
      <c r="T84" s="874">
        <v>22</v>
      </c>
      <c r="U84" s="874" t="s">
        <v>890</v>
      </c>
    </row>
    <row r="85" spans="2:21">
      <c r="B85" s="1888" t="str">
        <f>[5]Institution!B30</f>
        <v>Total Building Use - All Electric</v>
      </c>
      <c r="C85" s="1889">
        <f>[5]Institution!C30</f>
        <v>0</v>
      </c>
      <c r="D85" s="1889">
        <f>[5]Institution!D30</f>
        <v>0</v>
      </c>
      <c r="E85" s="826">
        <f>[5]Institution!E30</f>
        <v>0</v>
      </c>
      <c r="F85" s="1890" t="str">
        <f>[5]Institution!B37</f>
        <v>Total Building Use - Gas Heating</v>
      </c>
      <c r="G85" s="1891">
        <f>[5]Institution!C37</f>
        <v>0</v>
      </c>
      <c r="I85" s="1897" t="s">
        <v>864</v>
      </c>
      <c r="J85" s="1897" t="e">
        <f>[5]Assembly!#REF!</f>
        <v>#REF!</v>
      </c>
      <c r="L85" s="1894" t="s">
        <v>870</v>
      </c>
      <c r="M85" s="1894">
        <f>[5]Grocery!C150</f>
        <v>0</v>
      </c>
      <c r="N85" s="1894">
        <f>[5]Grocery!D150</f>
        <v>0</v>
      </c>
      <c r="P85" s="1895" t="str">
        <f>[5]Institution!B44</f>
        <v>Electrical Use - No Heating</v>
      </c>
      <c r="Q85" s="1895">
        <f>[5]Institution!C44</f>
        <v>0</v>
      </c>
      <c r="R85" s="1896">
        <f>[5]Institution!D44</f>
        <v>0</v>
      </c>
      <c r="T85" s="1916" t="s">
        <v>891</v>
      </c>
      <c r="U85" s="1916"/>
    </row>
    <row r="86" spans="2:21">
      <c r="B86" s="829" t="str">
        <f>[5]Institution!B31</f>
        <v>Stat</v>
      </c>
      <c r="C86" s="830" t="str">
        <f>[5]Institution!C31</f>
        <v>kWh/sf</v>
      </c>
      <c r="D86" s="830" t="str">
        <f>[5]Institution!D31</f>
        <v>kBtu/sf</v>
      </c>
      <c r="E86" s="826">
        <f>[5]Institution!E31</f>
        <v>0</v>
      </c>
      <c r="F86" s="830" t="str">
        <f>[5]Institution!B38</f>
        <v>Stat</v>
      </c>
      <c r="G86" s="830" t="str">
        <f>[5]Institution!C38</f>
        <v>kBtu/sf</v>
      </c>
      <c r="I86" s="1877" t="s">
        <v>865</v>
      </c>
      <c r="J86" s="1878"/>
      <c r="L86" s="1874" t="s">
        <v>869</v>
      </c>
      <c r="M86" s="1874"/>
      <c r="N86" s="1874"/>
      <c r="P86" s="830" t="str">
        <f>[5]Institution!B45</f>
        <v>Stat</v>
      </c>
      <c r="Q86" s="830" t="str">
        <f>[5]Institution!C45</f>
        <v>kWh/sf</v>
      </c>
      <c r="R86" s="831" t="str">
        <f>[5]Institution!D45</f>
        <v>kBtu/sf</v>
      </c>
      <c r="T86" s="1916"/>
      <c r="U86" s="1916"/>
    </row>
    <row r="87" spans="2:21">
      <c r="B87" s="833" t="str">
        <f>[5]Institution!B32</f>
        <v>Average</v>
      </c>
      <c r="C87" s="834">
        <f>[5]Institution!C32</f>
        <v>17.995000000000001</v>
      </c>
      <c r="D87" s="834">
        <f>[5]Institution!D32</f>
        <v>61.416935000000002</v>
      </c>
      <c r="E87" s="826">
        <f>[5]Institution!E32</f>
        <v>0</v>
      </c>
      <c r="F87" s="835" t="str">
        <f>[5]Institution!B39</f>
        <v>Average</v>
      </c>
      <c r="G87" s="834">
        <f>[5]Institution!C39</f>
        <v>69.155000000000001</v>
      </c>
      <c r="I87" s="1879"/>
      <c r="J87" s="1880"/>
      <c r="L87" s="1874"/>
      <c r="M87" s="1874"/>
      <c r="N87" s="1874"/>
      <c r="P87" s="835" t="str">
        <f>[5]Institution!B46</f>
        <v>Average</v>
      </c>
      <c r="Q87" s="834">
        <f>[5]Institution!C46</f>
        <v>12.72</v>
      </c>
      <c r="R87" s="836">
        <f>[5]Institution!D46</f>
        <v>43.413359999999997</v>
      </c>
      <c r="T87" s="874">
        <v>1</v>
      </c>
      <c r="U87" s="874" t="s">
        <v>892</v>
      </c>
    </row>
    <row r="88" spans="2:21">
      <c r="B88" s="833" t="str">
        <f>[5]Institution!B33</f>
        <v>Max</v>
      </c>
      <c r="C88" s="834">
        <f>[5]Institution!C33</f>
        <v>19.57</v>
      </c>
      <c r="D88" s="834">
        <f>[5]Institution!D33</f>
        <v>66.792410000000004</v>
      </c>
      <c r="E88" s="826">
        <f>[5]Institution!E33</f>
        <v>0</v>
      </c>
      <c r="F88" s="835" t="str">
        <f>[5]Institution!B40</f>
        <v>Max</v>
      </c>
      <c r="G88" s="834">
        <f>[5]Institution!C40</f>
        <v>75.38</v>
      </c>
      <c r="I88" s="1879"/>
      <c r="J88" s="1880"/>
      <c r="L88" s="1874"/>
      <c r="M88" s="1874"/>
      <c r="N88" s="1874"/>
      <c r="P88" s="835" t="str">
        <f>[5]Institution!B47</f>
        <v>Max</v>
      </c>
      <c r="Q88" s="834">
        <f>[5]Institution!C47</f>
        <v>13.71</v>
      </c>
      <c r="R88" s="836">
        <f>[5]Institution!D47</f>
        <v>46.792230000000004</v>
      </c>
      <c r="T88" s="874">
        <v>2</v>
      </c>
      <c r="U88" s="874" t="s">
        <v>893</v>
      </c>
    </row>
    <row r="89" spans="2:21">
      <c r="B89" s="833" t="str">
        <f>[5]Institution!B34</f>
        <v>Min</v>
      </c>
      <c r="C89" s="834">
        <f>[5]Institution!C34</f>
        <v>16.420000000000002</v>
      </c>
      <c r="D89" s="834">
        <f>[5]Institution!D34</f>
        <v>56.041460000000001</v>
      </c>
      <c r="E89" s="826">
        <f>[5]Institution!E34</f>
        <v>0</v>
      </c>
      <c r="F89" s="835" t="str">
        <f>[5]Institution!B41</f>
        <v>Min</v>
      </c>
      <c r="G89" s="834">
        <f>[5]Institution!C41</f>
        <v>62.93</v>
      </c>
      <c r="I89" s="1879"/>
      <c r="J89" s="1880"/>
      <c r="L89" s="1874"/>
      <c r="M89" s="1874"/>
      <c r="N89" s="1874"/>
      <c r="P89" s="835" t="str">
        <f>[5]Institution!B48</f>
        <v>Min</v>
      </c>
      <c r="Q89" s="834">
        <f>[5]Institution!C48</f>
        <v>11.73</v>
      </c>
      <c r="R89" s="836">
        <f>[5]Institution!D48</f>
        <v>40.034489999999998</v>
      </c>
      <c r="T89" s="874">
        <v>2</v>
      </c>
      <c r="U89" s="874" t="s">
        <v>894</v>
      </c>
    </row>
    <row r="90" spans="2:21">
      <c r="B90" s="833" t="str">
        <f>[5]Institution!B35</f>
        <v>Median</v>
      </c>
      <c r="C90" s="834">
        <f>[5]Institution!C35</f>
        <v>17.995000000000001</v>
      </c>
      <c r="D90" s="834">
        <f>[5]Institution!D35</f>
        <v>61.416935000000002</v>
      </c>
      <c r="E90" s="826">
        <f>[5]Institution!E35</f>
        <v>0</v>
      </c>
      <c r="F90" s="835" t="str">
        <f>[5]Institution!B42</f>
        <v>Median</v>
      </c>
      <c r="G90" s="834">
        <f>[5]Institution!C42</f>
        <v>69.155000000000001</v>
      </c>
      <c r="I90" s="1879"/>
      <c r="J90" s="1880"/>
      <c r="L90" s="1874"/>
      <c r="M90" s="1874"/>
      <c r="N90" s="1874"/>
      <c r="P90" s="835" t="str">
        <f>[5]Institution!B49</f>
        <v>Median</v>
      </c>
      <c r="Q90" s="834">
        <f>[5]Institution!C49</f>
        <v>12.72</v>
      </c>
      <c r="R90" s="836">
        <f>[5]Institution!D49</f>
        <v>43.413359999999997</v>
      </c>
      <c r="T90" s="874">
        <v>14</v>
      </c>
      <c r="U90" s="874" t="s">
        <v>895</v>
      </c>
    </row>
    <row r="91" spans="2:21" ht="13.5" thickBot="1">
      <c r="B91" s="838" t="str">
        <f>[5]Institution!B36</f>
        <v># of Studies</v>
      </c>
      <c r="C91" s="839">
        <f>[5]Institution!C36</f>
        <v>2</v>
      </c>
      <c r="D91" s="839">
        <f>[5]Institution!D36</f>
        <v>2</v>
      </c>
      <c r="E91" s="840">
        <f>[5]Institution!E36</f>
        <v>0</v>
      </c>
      <c r="F91" s="841" t="str">
        <f>[5]Institution!B43</f>
        <v># of Studies</v>
      </c>
      <c r="G91" s="839">
        <f>[5]Institution!C43</f>
        <v>2</v>
      </c>
      <c r="H91" s="840"/>
      <c r="I91" s="1881"/>
      <c r="J91" s="1882"/>
      <c r="K91" s="840"/>
      <c r="L91" s="1876"/>
      <c r="M91" s="1876"/>
      <c r="N91" s="1876"/>
      <c r="O91" s="840"/>
      <c r="P91" s="841" t="str">
        <f>[5]Institution!B50</f>
        <v># of Studies</v>
      </c>
      <c r="Q91" s="839">
        <f>[5]Institution!C50</f>
        <v>2</v>
      </c>
      <c r="R91" s="842">
        <f>[5]Institution!D50</f>
        <v>2</v>
      </c>
      <c r="T91" s="874">
        <v>15</v>
      </c>
      <c r="U91" s="874" t="s">
        <v>895</v>
      </c>
    </row>
    <row r="92" spans="2:21" ht="13.5" thickBot="1">
      <c r="E92" s="826">
        <f>[5]Institution!E37</f>
        <v>0</v>
      </c>
      <c r="T92" s="874">
        <v>16</v>
      </c>
      <c r="U92" s="874" t="s">
        <v>896</v>
      </c>
    </row>
    <row r="93" spans="2:21" ht="16.5" thickBot="1">
      <c r="B93" s="1885" t="str">
        <f>[5]Institution!B53</f>
        <v>Institution - Fire Station</v>
      </c>
      <c r="C93" s="1886"/>
      <c r="D93" s="1886"/>
      <c r="E93" s="1886"/>
      <c r="F93" s="1886"/>
      <c r="G93" s="1886"/>
      <c r="H93" s="1886"/>
      <c r="I93" s="1886"/>
      <c r="J93" s="1886"/>
      <c r="K93" s="1886"/>
      <c r="L93" s="1886"/>
      <c r="M93" s="1886"/>
      <c r="N93" s="1886"/>
      <c r="O93" s="1886"/>
      <c r="P93" s="1886"/>
      <c r="Q93" s="1886"/>
      <c r="R93" s="1887"/>
      <c r="T93" s="874">
        <v>19</v>
      </c>
      <c r="U93" s="874" t="s">
        <v>897</v>
      </c>
    </row>
    <row r="94" spans="2:21">
      <c r="B94" s="1888" t="str">
        <f>[5]Institution!B54</f>
        <v>Total Building Use - All Electric</v>
      </c>
      <c r="C94" s="1889">
        <f>[5]Institution!C54</f>
        <v>0</v>
      </c>
      <c r="D94" s="1889">
        <f>[5]Institution!D54</f>
        <v>0</v>
      </c>
      <c r="E94" s="826">
        <f>[5]Institution!E39</f>
        <v>0</v>
      </c>
      <c r="F94" s="1890" t="str">
        <f>[5]Institution!B61</f>
        <v>Total Building Use - Gas Heating</v>
      </c>
      <c r="G94" s="1891">
        <f>[5]Institution!C61</f>
        <v>0</v>
      </c>
      <c r="I94" s="1897" t="s">
        <v>864</v>
      </c>
      <c r="J94" s="1897" t="e">
        <f>[5]Assembly!#REF!</f>
        <v>#REF!</v>
      </c>
      <c r="L94" s="1894" t="s">
        <v>870</v>
      </c>
      <c r="M94" s="1894">
        <f>[5]Grocery!C159</f>
        <v>0</v>
      </c>
      <c r="N94" s="1894">
        <f>[5]Grocery!D159</f>
        <v>0</v>
      </c>
      <c r="P94" s="1895" t="str">
        <f>[5]Institution!B68</f>
        <v>Electrical Use - No Heating</v>
      </c>
      <c r="Q94" s="1895">
        <f>[5]Institution!C68</f>
        <v>0</v>
      </c>
      <c r="R94" s="1896">
        <f>[5]Institution!D68</f>
        <v>0</v>
      </c>
      <c r="T94" s="874">
        <v>20</v>
      </c>
      <c r="U94" s="874" t="s">
        <v>898</v>
      </c>
    </row>
    <row r="95" spans="2:21">
      <c r="B95" s="829" t="str">
        <f>[5]Institution!B55</f>
        <v>Stat</v>
      </c>
      <c r="C95" s="830" t="str">
        <f>[5]Institution!C55</f>
        <v>kWh/sf</v>
      </c>
      <c r="D95" s="830" t="str">
        <f>[5]Institution!D55</f>
        <v>kBtu/sf</v>
      </c>
      <c r="E95" s="826">
        <f>[5]Institution!E40</f>
        <v>0</v>
      </c>
      <c r="F95" s="830" t="str">
        <f>[5]Institution!B62</f>
        <v>Stat</v>
      </c>
      <c r="G95" s="830" t="str">
        <f>[5]Institution!C62</f>
        <v>kBtu/sf</v>
      </c>
      <c r="I95" s="1877" t="s">
        <v>865</v>
      </c>
      <c r="J95" s="1878"/>
      <c r="L95" s="1874" t="s">
        <v>869</v>
      </c>
      <c r="M95" s="1874"/>
      <c r="N95" s="1874"/>
      <c r="P95" s="830" t="str">
        <f>[5]Institution!B69</f>
        <v>Stat</v>
      </c>
      <c r="Q95" s="830" t="str">
        <f>[5]Institution!C69</f>
        <v>kWh/sf</v>
      </c>
      <c r="R95" s="831" t="str">
        <f>[5]Institution!D69</f>
        <v>kBtu/sf</v>
      </c>
      <c r="T95" s="874">
        <v>22</v>
      </c>
      <c r="U95" s="874" t="s">
        <v>899</v>
      </c>
    </row>
    <row r="96" spans="2:21">
      <c r="B96" s="833" t="str">
        <f>[5]Institution!B56</f>
        <v>Average</v>
      </c>
      <c r="C96" s="834">
        <f>[5]Institution!C56</f>
        <v>27.06</v>
      </c>
      <c r="D96" s="834">
        <f>[5]Institution!D56</f>
        <v>92.355779999999982</v>
      </c>
      <c r="E96" s="826">
        <f>[5]Institution!E41</f>
        <v>0</v>
      </c>
      <c r="F96" s="835" t="str">
        <f>[5]Institution!B63</f>
        <v>Average</v>
      </c>
      <c r="G96" s="834">
        <f>[5]Institution!C63</f>
        <v>107.78</v>
      </c>
      <c r="I96" s="1879"/>
      <c r="J96" s="1880"/>
      <c r="L96" s="1874"/>
      <c r="M96" s="1874"/>
      <c r="N96" s="1874"/>
      <c r="P96" s="835" t="str">
        <f>[5]Institution!B70</f>
        <v>Average</v>
      </c>
      <c r="Q96" s="834">
        <f>[5]Institution!C70</f>
        <v>16.54</v>
      </c>
      <c r="R96" s="836">
        <f>[5]Institution!D70</f>
        <v>56.451019999999993</v>
      </c>
    </row>
    <row r="97" spans="2:18">
      <c r="B97" s="833" t="str">
        <f>[5]Institution!B57</f>
        <v>Max</v>
      </c>
      <c r="C97" s="834">
        <f>[5]Institution!C57</f>
        <v>29.97</v>
      </c>
      <c r="D97" s="834">
        <f>[5]Institution!D57</f>
        <v>102.28760999999999</v>
      </c>
      <c r="E97" s="826">
        <f>[5]Institution!E42</f>
        <v>0</v>
      </c>
      <c r="F97" s="835" t="str">
        <f>[5]Institution!B64</f>
        <v>Max</v>
      </c>
      <c r="G97" s="834">
        <f>[5]Institution!C64</f>
        <v>120</v>
      </c>
      <c r="I97" s="1879"/>
      <c r="J97" s="1880"/>
      <c r="L97" s="1874"/>
      <c r="M97" s="1874"/>
      <c r="N97" s="1874"/>
      <c r="P97" s="835" t="str">
        <f>[5]Institution!B71</f>
        <v>Max</v>
      </c>
      <c r="Q97" s="834">
        <f>[5]Institution!C71</f>
        <v>17.88</v>
      </c>
      <c r="R97" s="836">
        <f>[5]Institution!D71</f>
        <v>61.024439999999991</v>
      </c>
    </row>
    <row r="98" spans="2:18">
      <c r="B98" s="833" t="str">
        <f>[5]Institution!B58</f>
        <v>Min</v>
      </c>
      <c r="C98" s="834">
        <f>[5]Institution!C58</f>
        <v>24.15</v>
      </c>
      <c r="D98" s="834">
        <f>[5]Institution!D58</f>
        <v>82.423949999999991</v>
      </c>
      <c r="E98" s="826">
        <f>[5]Institution!E43</f>
        <v>0</v>
      </c>
      <c r="F98" s="835" t="str">
        <f>[5]Institution!B65</f>
        <v>Min</v>
      </c>
      <c r="G98" s="834">
        <f>[5]Institution!C65</f>
        <v>95.56</v>
      </c>
      <c r="I98" s="1879"/>
      <c r="J98" s="1880"/>
      <c r="L98" s="1874"/>
      <c r="M98" s="1874"/>
      <c r="N98" s="1874"/>
      <c r="P98" s="835" t="str">
        <f>[5]Institution!B72</f>
        <v>Min</v>
      </c>
      <c r="Q98" s="834">
        <f>[5]Institution!C72</f>
        <v>15.2</v>
      </c>
      <c r="R98" s="836">
        <f>[5]Institution!D72</f>
        <v>51.877599999999994</v>
      </c>
    </row>
    <row r="99" spans="2:18">
      <c r="B99" s="833" t="str">
        <f>[5]Institution!B59</f>
        <v>Median</v>
      </c>
      <c r="C99" s="834">
        <f>[5]Institution!C59</f>
        <v>27.06</v>
      </c>
      <c r="D99" s="834">
        <f>[5]Institution!D59</f>
        <v>92.355779999999982</v>
      </c>
      <c r="E99" s="826">
        <f>[5]Institution!E44</f>
        <v>0</v>
      </c>
      <c r="F99" s="835" t="str">
        <f>[5]Institution!B66</f>
        <v>Median</v>
      </c>
      <c r="G99" s="834">
        <f>[5]Institution!C66</f>
        <v>107.78</v>
      </c>
      <c r="I99" s="1879"/>
      <c r="J99" s="1880"/>
      <c r="L99" s="1874"/>
      <c r="M99" s="1874"/>
      <c r="N99" s="1874"/>
      <c r="P99" s="835" t="str">
        <f>[5]Institution!B73</f>
        <v>Median</v>
      </c>
      <c r="Q99" s="834">
        <f>[5]Institution!C73</f>
        <v>16.54</v>
      </c>
      <c r="R99" s="836">
        <f>[5]Institution!D73</f>
        <v>56.451019999999993</v>
      </c>
    </row>
    <row r="100" spans="2:18" ht="13.5" thickBot="1">
      <c r="B100" s="838" t="str">
        <f>[5]Institution!B60</f>
        <v># of Studies</v>
      </c>
      <c r="C100" s="839">
        <f>[5]Institution!C60</f>
        <v>2</v>
      </c>
      <c r="D100" s="839">
        <f>[5]Institution!D60</f>
        <v>2</v>
      </c>
      <c r="E100" s="840">
        <f>[5]Institution!E45</f>
        <v>0</v>
      </c>
      <c r="F100" s="841" t="str">
        <f>[5]Institution!B67</f>
        <v># of Studies</v>
      </c>
      <c r="G100" s="839">
        <f>[5]Institution!C67</f>
        <v>2</v>
      </c>
      <c r="H100" s="840"/>
      <c r="I100" s="1881"/>
      <c r="J100" s="1882"/>
      <c r="K100" s="840"/>
      <c r="L100" s="1876"/>
      <c r="M100" s="1876"/>
      <c r="N100" s="1876"/>
      <c r="O100" s="840"/>
      <c r="P100" s="841" t="str">
        <f>[5]Institution!B74</f>
        <v># of Studies</v>
      </c>
      <c r="Q100" s="839">
        <f>[5]Institution!C74</f>
        <v>2</v>
      </c>
      <c r="R100" s="842">
        <f>[5]Institution!D74</f>
        <v>2</v>
      </c>
    </row>
    <row r="101" spans="2:18" ht="13.5" thickBot="1">
      <c r="E101" s="826">
        <f>[5]Institution!E46</f>
        <v>0</v>
      </c>
    </row>
    <row r="102" spans="2:18" ht="16.5" thickBot="1">
      <c r="B102" s="1885" t="str">
        <f>[5]Lab!B19</f>
        <v>Lab - Light Fume Hood</v>
      </c>
      <c r="C102" s="1886"/>
      <c r="D102" s="1886"/>
      <c r="E102" s="1886"/>
      <c r="F102" s="1886"/>
      <c r="G102" s="1886"/>
      <c r="H102" s="1886"/>
      <c r="I102" s="1886"/>
      <c r="J102" s="1886"/>
      <c r="K102" s="1886"/>
      <c r="L102" s="1886"/>
      <c r="M102" s="1886"/>
      <c r="N102" s="1886"/>
      <c r="O102" s="1886"/>
      <c r="P102" s="1886"/>
      <c r="Q102" s="1886"/>
      <c r="R102" s="1887"/>
    </row>
    <row r="103" spans="2:18">
      <c r="B103" s="1888" t="str">
        <f>[5]Lab!B20</f>
        <v>Total Building Use - All Electric</v>
      </c>
      <c r="C103" s="1889">
        <f>[5]Lab!C20</f>
        <v>0</v>
      </c>
      <c r="D103" s="1889">
        <f>[5]Lab!D20</f>
        <v>0</v>
      </c>
      <c r="E103" s="826">
        <f>[5]Institution!E66</f>
        <v>0</v>
      </c>
      <c r="F103" s="1890" t="str">
        <f>[5]Lab!B27</f>
        <v>Total Building Use - Gas Heating</v>
      </c>
      <c r="G103" s="1891">
        <f>[5]Lab!C27</f>
        <v>0</v>
      </c>
      <c r="I103" s="1897" t="s">
        <v>864</v>
      </c>
      <c r="J103" s="1897" t="e">
        <f>[5]Assembly!#REF!</f>
        <v>#REF!</v>
      </c>
      <c r="L103" s="1894" t="s">
        <v>870</v>
      </c>
      <c r="M103" s="1894">
        <f>[5]Grocery!C186</f>
        <v>0</v>
      </c>
      <c r="N103" s="1894">
        <f>[5]Grocery!D186</f>
        <v>0</v>
      </c>
      <c r="P103" s="1895" t="str">
        <f>[5]Lab!B34</f>
        <v>Electrical Use - No Heating</v>
      </c>
      <c r="Q103" s="1895">
        <f>[5]Lab!C34</f>
        <v>0</v>
      </c>
      <c r="R103" s="1896">
        <f>[5]Lab!D34</f>
        <v>0</v>
      </c>
    </row>
    <row r="104" spans="2:18">
      <c r="B104" s="829" t="str">
        <f>[5]Lab!B21</f>
        <v>Stat</v>
      </c>
      <c r="C104" s="830" t="str">
        <f>[5]Lab!C21</f>
        <v>kWh/sf</v>
      </c>
      <c r="D104" s="830" t="str">
        <f>[5]Lab!D21</f>
        <v>kBtu/sf</v>
      </c>
      <c r="E104" s="826">
        <f>[5]Institution!E67</f>
        <v>0</v>
      </c>
      <c r="F104" s="830" t="str">
        <f>[5]Lab!B28</f>
        <v>Stat</v>
      </c>
      <c r="G104" s="830" t="str">
        <f>[5]Lab!C28</f>
        <v>kBtu/sf</v>
      </c>
      <c r="I104" s="1877" t="s">
        <v>865</v>
      </c>
      <c r="J104" s="1878"/>
      <c r="L104" s="1874" t="s">
        <v>869</v>
      </c>
      <c r="M104" s="1874"/>
      <c r="N104" s="1874"/>
      <c r="P104" s="830" t="str">
        <f>[5]Lab!B35</f>
        <v>Stat</v>
      </c>
      <c r="Q104" s="830" t="str">
        <f>[5]Lab!C35</f>
        <v>kWh/sf</v>
      </c>
      <c r="R104" s="831" t="str">
        <f>[5]Lab!D35</f>
        <v>kBtu/sf</v>
      </c>
    </row>
    <row r="105" spans="2:18">
      <c r="B105" s="833" t="str">
        <f>[5]Lab!B22</f>
        <v>Average</v>
      </c>
      <c r="C105" s="834">
        <f>[5]Lab!C22</f>
        <v>31.675000000000001</v>
      </c>
      <c r="D105" s="834">
        <f>[5]Lab!D22</f>
        <v>108.106775</v>
      </c>
      <c r="E105" s="826">
        <f>[5]Institution!E68</f>
        <v>0</v>
      </c>
      <c r="F105" s="835" t="str">
        <f>[5]Lab!B29</f>
        <v>Average</v>
      </c>
      <c r="G105" s="834">
        <f>[5]Lab!C29</f>
        <v>116.41</v>
      </c>
      <c r="I105" s="1879"/>
      <c r="J105" s="1880"/>
      <c r="L105" s="1874"/>
      <c r="M105" s="1874"/>
      <c r="N105" s="1874"/>
      <c r="P105" s="835" t="str">
        <f>[5]Lab!B36</f>
        <v>Average</v>
      </c>
      <c r="Q105" s="834">
        <f>[5]Lab!C36</f>
        <v>26.009999999999998</v>
      </c>
      <c r="R105" s="836">
        <f>[5]Lab!D36</f>
        <v>88.77212999999999</v>
      </c>
    </row>
    <row r="106" spans="2:18">
      <c r="B106" s="833" t="str">
        <f>[5]Lab!B23</f>
        <v>Max</v>
      </c>
      <c r="C106" s="834">
        <f>[5]Lab!C23</f>
        <v>35.5</v>
      </c>
      <c r="D106" s="834">
        <f>[5]Lab!D23</f>
        <v>121.16149999999999</v>
      </c>
      <c r="E106" s="826">
        <f>[5]Institution!E69</f>
        <v>0</v>
      </c>
      <c r="F106" s="835" t="str">
        <f>[5]Lab!B30</f>
        <v>Max</v>
      </c>
      <c r="G106" s="834">
        <f>[5]Lab!C30</f>
        <v>131.36000000000001</v>
      </c>
      <c r="I106" s="1879"/>
      <c r="J106" s="1880"/>
      <c r="L106" s="1874"/>
      <c r="M106" s="1874"/>
      <c r="N106" s="1874"/>
      <c r="P106" s="835" t="str">
        <f>[5]Lab!B37</f>
        <v>Max</v>
      </c>
      <c r="Q106" s="834">
        <f>[5]Lab!C37</f>
        <v>28.54</v>
      </c>
      <c r="R106" s="836">
        <f>[5]Lab!D37</f>
        <v>97.407019999999989</v>
      </c>
    </row>
    <row r="107" spans="2:18">
      <c r="B107" s="833" t="str">
        <f>[5]Lab!B24</f>
        <v>Min</v>
      </c>
      <c r="C107" s="834">
        <f>[5]Lab!C24</f>
        <v>27.85</v>
      </c>
      <c r="D107" s="834">
        <f>[5]Lab!D24</f>
        <v>95.052049999999994</v>
      </c>
      <c r="E107" s="826">
        <f>[5]Institution!E70</f>
        <v>0</v>
      </c>
      <c r="F107" s="835" t="str">
        <f>[5]Lab!B31</f>
        <v>Min</v>
      </c>
      <c r="G107" s="834">
        <f>[5]Lab!C31</f>
        <v>101.46</v>
      </c>
      <c r="I107" s="1879"/>
      <c r="J107" s="1880"/>
      <c r="L107" s="1874"/>
      <c r="M107" s="1874"/>
      <c r="N107" s="1874"/>
      <c r="P107" s="835" t="str">
        <f>[5]Lab!B38</f>
        <v>Min</v>
      </c>
      <c r="Q107" s="834">
        <f>[5]Lab!C38</f>
        <v>23.48</v>
      </c>
      <c r="R107" s="836">
        <f>[5]Lab!D38</f>
        <v>80.137239999999991</v>
      </c>
    </row>
    <row r="108" spans="2:18">
      <c r="B108" s="833" t="str">
        <f>[5]Lab!B25</f>
        <v>Median</v>
      </c>
      <c r="C108" s="834">
        <f>[5]Lab!C25</f>
        <v>31.675000000000001</v>
      </c>
      <c r="D108" s="834">
        <f>[5]Lab!D25</f>
        <v>108.106775</v>
      </c>
      <c r="E108" s="826">
        <f>[5]Institution!E71</f>
        <v>0</v>
      </c>
      <c r="F108" s="835" t="str">
        <f>[5]Lab!B32</f>
        <v>Median</v>
      </c>
      <c r="G108" s="834">
        <f>[5]Lab!C32</f>
        <v>116.41</v>
      </c>
      <c r="I108" s="1879"/>
      <c r="J108" s="1880"/>
      <c r="L108" s="1874"/>
      <c r="M108" s="1874"/>
      <c r="N108" s="1874"/>
      <c r="P108" s="835" t="str">
        <f>[5]Lab!B39</f>
        <v>Median</v>
      </c>
      <c r="Q108" s="834">
        <f>[5]Lab!C39</f>
        <v>26.009999999999998</v>
      </c>
      <c r="R108" s="836">
        <f>[5]Lab!D39</f>
        <v>88.77212999999999</v>
      </c>
    </row>
    <row r="109" spans="2:18" ht="13.5" thickBot="1">
      <c r="B109" s="838" t="str">
        <f>[5]Lab!B26</f>
        <v># of Studies</v>
      </c>
      <c r="C109" s="839">
        <f>[5]Lab!C26</f>
        <v>2</v>
      </c>
      <c r="D109" s="839">
        <f>[5]Lab!D26</f>
        <v>2</v>
      </c>
      <c r="E109" s="840">
        <f>[5]Institution!E72</f>
        <v>0</v>
      </c>
      <c r="F109" s="841" t="str">
        <f>[5]Lab!B33</f>
        <v>N</v>
      </c>
      <c r="G109" s="839">
        <f>[5]Lab!C33</f>
        <v>2</v>
      </c>
      <c r="H109" s="840"/>
      <c r="I109" s="1881"/>
      <c r="J109" s="1882"/>
      <c r="K109" s="840"/>
      <c r="L109" s="1876"/>
      <c r="M109" s="1876"/>
      <c r="N109" s="1876"/>
      <c r="O109" s="840"/>
      <c r="P109" s="841" t="str">
        <f>[5]Lab!B40</f>
        <v># of Studies</v>
      </c>
      <c r="Q109" s="839">
        <f>[5]Lab!C40</f>
        <v>2</v>
      </c>
      <c r="R109" s="842">
        <f>[5]Lab!D40</f>
        <v>2</v>
      </c>
    </row>
    <row r="110" spans="2:18" ht="13.5" thickBot="1"/>
    <row r="111" spans="2:18" ht="16.5" thickBot="1">
      <c r="B111" s="1885" t="str">
        <f>[5]Lab!B42</f>
        <v>Lab - High Fume Hood</v>
      </c>
      <c r="C111" s="1886"/>
      <c r="D111" s="1886"/>
      <c r="E111" s="1886"/>
      <c r="F111" s="1886"/>
      <c r="G111" s="1886"/>
      <c r="H111" s="1886"/>
      <c r="I111" s="1886"/>
      <c r="J111" s="1886"/>
      <c r="K111" s="1886"/>
      <c r="L111" s="1886"/>
      <c r="M111" s="1886"/>
      <c r="N111" s="1886"/>
      <c r="O111" s="1886"/>
      <c r="P111" s="1886"/>
      <c r="Q111" s="1886"/>
      <c r="R111" s="1887"/>
    </row>
    <row r="112" spans="2:18">
      <c r="B112" s="1888" t="str">
        <f>[5]Lab!B43</f>
        <v>Total Building Use - All Electric</v>
      </c>
      <c r="C112" s="1889">
        <f>[5]Lab!C43</f>
        <v>0</v>
      </c>
      <c r="D112" s="1889">
        <f>[5]Lab!D43</f>
        <v>0</v>
      </c>
      <c r="E112" s="826">
        <f>[5]Institution!E57</f>
        <v>0</v>
      </c>
      <c r="F112" s="1890" t="str">
        <f>[5]Lab!B50</f>
        <v>Total Building Use - Gas Heating</v>
      </c>
      <c r="G112" s="1891">
        <f>[5]Lab!C50</f>
        <v>0</v>
      </c>
      <c r="I112" s="1897" t="s">
        <v>864</v>
      </c>
      <c r="J112" s="1897" t="e">
        <f>[5]Assembly!#REF!</f>
        <v>#REF!</v>
      </c>
      <c r="L112" s="1894" t="s">
        <v>870</v>
      </c>
      <c r="M112" s="1894">
        <f>[5]Grocery!C177</f>
        <v>0</v>
      </c>
      <c r="N112" s="1894">
        <f>[5]Grocery!D177</f>
        <v>0</v>
      </c>
      <c r="P112" s="1895" t="str">
        <f>[5]Lab!B57</f>
        <v>Electrical Use - No Heating</v>
      </c>
      <c r="Q112" s="1895">
        <f>[5]Lab!C57</f>
        <v>0</v>
      </c>
      <c r="R112" s="1896">
        <f>[5]Lab!D57</f>
        <v>0</v>
      </c>
    </row>
    <row r="113" spans="2:18">
      <c r="B113" s="829" t="str">
        <f>[5]Lab!B44</f>
        <v>Stat</v>
      </c>
      <c r="C113" s="830" t="str">
        <f>[5]Lab!C44</f>
        <v>kWh/sf</v>
      </c>
      <c r="D113" s="830" t="str">
        <f>[5]Lab!D44</f>
        <v>kBtu/sf</v>
      </c>
      <c r="E113" s="826">
        <f>[5]Institution!E58</f>
        <v>0</v>
      </c>
      <c r="F113" s="830" t="str">
        <f>[5]Lab!B51</f>
        <v>Stat</v>
      </c>
      <c r="G113" s="830" t="str">
        <f>[5]Lab!C51</f>
        <v>kBtu/sf</v>
      </c>
      <c r="I113" s="1877" t="s">
        <v>865</v>
      </c>
      <c r="J113" s="1878"/>
      <c r="L113" s="1874" t="s">
        <v>869</v>
      </c>
      <c r="M113" s="1874"/>
      <c r="N113" s="1874"/>
      <c r="P113" s="830" t="str">
        <f>[5]Lab!B58</f>
        <v>Stat</v>
      </c>
      <c r="Q113" s="830" t="str">
        <f>[5]Lab!C58</f>
        <v>kWh/sf</v>
      </c>
      <c r="R113" s="831" t="str">
        <f>[5]Lab!D58</f>
        <v>kBtu/sf</v>
      </c>
    </row>
    <row r="114" spans="2:18">
      <c r="B114" s="833" t="str">
        <f>[5]Lab!B45</f>
        <v>Average</v>
      </c>
      <c r="C114" s="834">
        <f>[5]Lab!C45</f>
        <v>36.805</v>
      </c>
      <c r="D114" s="834">
        <f>[5]Lab!D45</f>
        <v>125.615465</v>
      </c>
      <c r="E114" s="826">
        <f>[5]Institution!E59</f>
        <v>0</v>
      </c>
      <c r="F114" s="835" t="str">
        <f>[5]Lab!B52</f>
        <v>Average</v>
      </c>
      <c r="G114" s="834">
        <f>[5]Lab!C52</f>
        <v>141.44999999999999</v>
      </c>
      <c r="I114" s="1879"/>
      <c r="J114" s="1880"/>
      <c r="L114" s="1874"/>
      <c r="M114" s="1874"/>
      <c r="N114" s="1874"/>
      <c r="P114" s="835" t="str">
        <f>[5]Lab!B59</f>
        <v>Average</v>
      </c>
      <c r="Q114" s="834">
        <f>[5]Lab!C59</f>
        <v>26.009999999999998</v>
      </c>
      <c r="R114" s="836">
        <f>[5]Lab!D59</f>
        <v>88.77212999999999</v>
      </c>
    </row>
    <row r="115" spans="2:18">
      <c r="B115" s="833" t="str">
        <f>[5]Lab!B46</f>
        <v>Max</v>
      </c>
      <c r="C115" s="834">
        <f>[5]Lab!C46</f>
        <v>41.92</v>
      </c>
      <c r="D115" s="834">
        <f>[5]Lab!D46</f>
        <v>143.07295999999999</v>
      </c>
      <c r="E115" s="826">
        <f>[5]Institution!E60</f>
        <v>0</v>
      </c>
      <c r="F115" s="835" t="str">
        <f>[5]Lab!B53</f>
        <v>Max</v>
      </c>
      <c r="G115" s="834">
        <f>[5]Lab!C53</f>
        <v>162.69999999999999</v>
      </c>
      <c r="I115" s="1879"/>
      <c r="J115" s="1880"/>
      <c r="L115" s="1874"/>
      <c r="M115" s="1874"/>
      <c r="N115" s="1874"/>
      <c r="P115" s="835" t="str">
        <f>[5]Lab!B60</f>
        <v>Max</v>
      </c>
      <c r="Q115" s="834">
        <f>[5]Lab!C60</f>
        <v>28.54</v>
      </c>
      <c r="R115" s="836">
        <f>[5]Lab!D60</f>
        <v>97.407019999999989</v>
      </c>
    </row>
    <row r="116" spans="2:18">
      <c r="B116" s="833" t="str">
        <f>[5]Lab!B47</f>
        <v>Min</v>
      </c>
      <c r="C116" s="834">
        <f>[5]Lab!C47</f>
        <v>31.69</v>
      </c>
      <c r="D116" s="834">
        <f>[5]Lab!D47</f>
        <v>108.15796999999999</v>
      </c>
      <c r="E116" s="826">
        <f>[5]Institution!E61</f>
        <v>0</v>
      </c>
      <c r="F116" s="835" t="str">
        <f>[5]Lab!B54</f>
        <v>Min</v>
      </c>
      <c r="G116" s="834">
        <f>[5]Lab!C54</f>
        <v>120.2</v>
      </c>
      <c r="I116" s="1879"/>
      <c r="J116" s="1880"/>
      <c r="L116" s="1874"/>
      <c r="M116" s="1874"/>
      <c r="N116" s="1874"/>
      <c r="P116" s="835" t="str">
        <f>[5]Lab!B61</f>
        <v>Min</v>
      </c>
      <c r="Q116" s="834">
        <f>[5]Lab!C61</f>
        <v>23.48</v>
      </c>
      <c r="R116" s="836">
        <f>[5]Lab!D61</f>
        <v>80.137239999999991</v>
      </c>
    </row>
    <row r="117" spans="2:18">
      <c r="B117" s="833" t="str">
        <f>[5]Lab!B48</f>
        <v>Median</v>
      </c>
      <c r="C117" s="834">
        <f>[5]Lab!C48</f>
        <v>36.805</v>
      </c>
      <c r="D117" s="834">
        <f>[5]Lab!D48</f>
        <v>125.615465</v>
      </c>
      <c r="E117" s="826">
        <f>[5]Institution!E62</f>
        <v>0</v>
      </c>
      <c r="F117" s="835" t="str">
        <f>[5]Lab!B55</f>
        <v>Median</v>
      </c>
      <c r="G117" s="834">
        <f>[5]Lab!C55</f>
        <v>141.44999999999999</v>
      </c>
      <c r="I117" s="1879"/>
      <c r="J117" s="1880"/>
      <c r="L117" s="1874"/>
      <c r="M117" s="1874"/>
      <c r="N117" s="1874"/>
      <c r="P117" s="835" t="str">
        <f>[5]Lab!B62</f>
        <v>Median</v>
      </c>
      <c r="Q117" s="834">
        <f>[5]Lab!C62</f>
        <v>26.009999999999998</v>
      </c>
      <c r="R117" s="836">
        <f>[5]Lab!D62</f>
        <v>88.77212999999999</v>
      </c>
    </row>
    <row r="118" spans="2:18" ht="13.5" thickBot="1">
      <c r="B118" s="838" t="str">
        <f>[5]Lab!B49</f>
        <v># of Studies</v>
      </c>
      <c r="C118" s="839">
        <f>[5]Lab!C49</f>
        <v>2</v>
      </c>
      <c r="D118" s="839">
        <f>[5]Lab!D49</f>
        <v>2</v>
      </c>
      <c r="E118" s="840">
        <f>[5]Institution!E63</f>
        <v>0</v>
      </c>
      <c r="F118" s="841" t="str">
        <f>[5]Lab!B56</f>
        <v># of Studies</v>
      </c>
      <c r="G118" s="839">
        <f>[5]Lab!C56</f>
        <v>2</v>
      </c>
      <c r="H118" s="840"/>
      <c r="I118" s="1881"/>
      <c r="J118" s="1882"/>
      <c r="K118" s="840"/>
      <c r="L118" s="1876"/>
      <c r="M118" s="1876"/>
      <c r="N118" s="1876"/>
      <c r="O118" s="840"/>
      <c r="P118" s="841" t="str">
        <f>[5]Lab!B63</f>
        <v># of Studies</v>
      </c>
      <c r="Q118" s="839">
        <f>[5]Lab!C63</f>
        <v>2</v>
      </c>
      <c r="R118" s="842">
        <f>[5]Lab!D63</f>
        <v>2</v>
      </c>
    </row>
    <row r="119" spans="2:18" ht="13.5" thickBot="1">
      <c r="E119" s="826">
        <f>[5]Institution!E64</f>
        <v>0</v>
      </c>
    </row>
    <row r="120" spans="2:18" ht="16.5" thickBot="1">
      <c r="B120" s="1885" t="str">
        <f>[5]Lab!B65</f>
        <v>Lab - Uncategorized</v>
      </c>
      <c r="C120" s="1886"/>
      <c r="D120" s="1886"/>
      <c r="E120" s="1886"/>
      <c r="F120" s="1886"/>
      <c r="G120" s="1886"/>
      <c r="H120" s="1886"/>
      <c r="I120" s="1886"/>
      <c r="J120" s="1886"/>
      <c r="K120" s="1886"/>
      <c r="L120" s="1886"/>
      <c r="M120" s="1886"/>
      <c r="N120" s="1886"/>
      <c r="O120" s="1886"/>
      <c r="P120" s="1886"/>
      <c r="Q120" s="1886"/>
      <c r="R120" s="1887"/>
    </row>
    <row r="121" spans="2:18">
      <c r="B121" s="1888" t="s">
        <v>867</v>
      </c>
      <c r="C121" s="1889">
        <f>[5]Grocery!C132</f>
        <v>0</v>
      </c>
      <c r="D121" s="1889">
        <f>[5]Grocery!D132</f>
        <v>0</v>
      </c>
      <c r="E121" s="826">
        <f>[5]Institution!E48</f>
        <v>0</v>
      </c>
      <c r="F121" s="1890" t="s">
        <v>868</v>
      </c>
      <c r="G121" s="1891" t="e">
        <f>[5]Assembly!#REF!</f>
        <v>#REF!</v>
      </c>
      <c r="I121" s="1897" t="s">
        <v>864</v>
      </c>
      <c r="J121" s="1897" t="e">
        <f>[5]Assembly!#REF!</f>
        <v>#REF!</v>
      </c>
      <c r="L121" s="1894" t="str">
        <f>[5]Lab!B66</f>
        <v>Gas Use - Gas Heating</v>
      </c>
      <c r="M121" s="1894">
        <f>[5]Lab!C66</f>
        <v>0</v>
      </c>
      <c r="N121" s="1894">
        <f>[5]Lab!D66</f>
        <v>0</v>
      </c>
      <c r="P121" s="1895" t="s">
        <v>871</v>
      </c>
      <c r="Q121" s="1895">
        <f>[5]Grocery!G168</f>
        <v>0</v>
      </c>
      <c r="R121" s="1896">
        <f>[5]Grocery!H168</f>
        <v>0</v>
      </c>
    </row>
    <row r="122" spans="2:18">
      <c r="B122" s="1873" t="s">
        <v>869</v>
      </c>
      <c r="C122" s="1874"/>
      <c r="D122" s="1874"/>
      <c r="E122" s="826">
        <f>[5]Institution!E49</f>
        <v>0</v>
      </c>
      <c r="F122" s="1877" t="s">
        <v>865</v>
      </c>
      <c r="G122" s="1878"/>
      <c r="I122" s="1877" t="s">
        <v>865</v>
      </c>
      <c r="J122" s="1878"/>
      <c r="L122" s="830" t="str">
        <f>[5]Lab!B67</f>
        <v>Stat</v>
      </c>
      <c r="M122" s="830" t="str">
        <f>[5]Lab!C67</f>
        <v>therm/sf</v>
      </c>
      <c r="N122" s="830" t="str">
        <f>[5]Lab!D67</f>
        <v>kBtu/sf</v>
      </c>
      <c r="P122" s="1874" t="s">
        <v>869</v>
      </c>
      <c r="Q122" s="1874"/>
      <c r="R122" s="1883"/>
    </row>
    <row r="123" spans="2:18">
      <c r="B123" s="1873"/>
      <c r="C123" s="1874"/>
      <c r="D123" s="1874"/>
      <c r="E123" s="826">
        <f>[5]Institution!E50</f>
        <v>0</v>
      </c>
      <c r="F123" s="1879"/>
      <c r="G123" s="1880"/>
      <c r="I123" s="1879"/>
      <c r="J123" s="1880"/>
      <c r="L123" s="835" t="str">
        <f>[5]Lab!B68</f>
        <v>Average</v>
      </c>
      <c r="M123" s="834">
        <f>[5]Lab!C68</f>
        <v>1.7109999999999999</v>
      </c>
      <c r="N123" s="834">
        <f>[5]Lab!D68</f>
        <v>171.1</v>
      </c>
      <c r="P123" s="1874"/>
      <c r="Q123" s="1874"/>
      <c r="R123" s="1883"/>
    </row>
    <row r="124" spans="2:18">
      <c r="B124" s="1873"/>
      <c r="C124" s="1874"/>
      <c r="D124" s="1874"/>
      <c r="E124" s="826">
        <f>[5]Institution!E51</f>
        <v>0</v>
      </c>
      <c r="F124" s="1879"/>
      <c r="G124" s="1880"/>
      <c r="I124" s="1879"/>
      <c r="J124" s="1880"/>
      <c r="L124" s="835" t="str">
        <f>[5]Lab!B69</f>
        <v>Max</v>
      </c>
      <c r="M124" s="834">
        <f>[5]Lab!C69</f>
        <v>1.7109999999999999</v>
      </c>
      <c r="N124" s="834">
        <f>[5]Lab!D69</f>
        <v>171.1</v>
      </c>
      <c r="P124" s="1874"/>
      <c r="Q124" s="1874"/>
      <c r="R124" s="1883"/>
    </row>
    <row r="125" spans="2:18">
      <c r="B125" s="1873"/>
      <c r="C125" s="1874"/>
      <c r="D125" s="1874"/>
      <c r="E125" s="826">
        <f>[5]Institution!E52</f>
        <v>0</v>
      </c>
      <c r="F125" s="1879"/>
      <c r="G125" s="1880"/>
      <c r="I125" s="1879"/>
      <c r="J125" s="1880"/>
      <c r="L125" s="835" t="str">
        <f>[5]Lab!B70</f>
        <v>Min</v>
      </c>
      <c r="M125" s="834">
        <f>[5]Lab!C70</f>
        <v>1.7109999999999999</v>
      </c>
      <c r="N125" s="834">
        <f>[5]Lab!D70</f>
        <v>171.1</v>
      </c>
      <c r="P125" s="1874"/>
      <c r="Q125" s="1874"/>
      <c r="R125" s="1883"/>
    </row>
    <row r="126" spans="2:18">
      <c r="B126" s="1873"/>
      <c r="C126" s="1874"/>
      <c r="D126" s="1874"/>
      <c r="E126" s="826">
        <f>[5]Institution!E53</f>
        <v>0</v>
      </c>
      <c r="F126" s="1879"/>
      <c r="G126" s="1880"/>
      <c r="I126" s="1879"/>
      <c r="J126" s="1880"/>
      <c r="L126" s="835" t="str">
        <f>[5]Lab!B71</f>
        <v>Median</v>
      </c>
      <c r="M126" s="834">
        <f>[5]Lab!C71</f>
        <v>1.7109999999999999</v>
      </c>
      <c r="N126" s="834">
        <f>[5]Lab!D71</f>
        <v>171.1</v>
      </c>
      <c r="P126" s="1874"/>
      <c r="Q126" s="1874"/>
      <c r="R126" s="1883"/>
    </row>
    <row r="127" spans="2:18" ht="13.5" thickBot="1">
      <c r="B127" s="1875"/>
      <c r="C127" s="1876"/>
      <c r="D127" s="1876"/>
      <c r="E127" s="840">
        <f>[5]Institution!E54</f>
        <v>0</v>
      </c>
      <c r="F127" s="1881"/>
      <c r="G127" s="1882"/>
      <c r="H127" s="840"/>
      <c r="I127" s="1881"/>
      <c r="J127" s="1882"/>
      <c r="K127" s="840"/>
      <c r="L127" s="841" t="str">
        <f>[5]Lab!B72</f>
        <v># of Studies</v>
      </c>
      <c r="M127" s="839">
        <f>[5]Lab!C72</f>
        <v>1</v>
      </c>
      <c r="N127" s="839">
        <f>[5]Lab!D72</f>
        <v>1</v>
      </c>
      <c r="O127" s="840"/>
      <c r="P127" s="1876"/>
      <c r="Q127" s="1876"/>
      <c r="R127" s="1884"/>
    </row>
    <row r="128" spans="2:18" ht="13.5" thickBot="1">
      <c r="E128" s="826">
        <f>[5]Institution!E73</f>
        <v>0</v>
      </c>
    </row>
    <row r="129" spans="2:18" ht="16.5" thickBot="1">
      <c r="B129" s="1885" t="str">
        <f>[5]Library!B30</f>
        <v>Library - Small Library PSE Actual Billing, 2004 (Ref. 21)</v>
      </c>
      <c r="C129" s="1886"/>
      <c r="D129" s="1886"/>
      <c r="E129" s="1886"/>
      <c r="F129" s="1886"/>
      <c r="G129" s="1886"/>
      <c r="H129" s="1886"/>
      <c r="I129" s="1886"/>
      <c r="J129" s="1886"/>
      <c r="K129" s="1886"/>
      <c r="L129" s="1886"/>
      <c r="M129" s="1886"/>
      <c r="N129" s="1886"/>
      <c r="O129" s="1886"/>
      <c r="P129" s="1886"/>
      <c r="Q129" s="1886"/>
      <c r="R129" s="1887"/>
    </row>
    <row r="130" spans="2:18">
      <c r="B130" s="1908" t="str">
        <f>[5]Library!B31</f>
        <v>Total Building Use - All Electric</v>
      </c>
      <c r="C130" s="1909">
        <f>[5]Library!C31</f>
        <v>0</v>
      </c>
      <c r="D130" s="1909">
        <f>[5]Library!D31</f>
        <v>0</v>
      </c>
      <c r="E130" s="878"/>
      <c r="F130" s="1910" t="str">
        <f>[5]Library!B38</f>
        <v>Total Building Use - Gas Heating</v>
      </c>
      <c r="G130" s="1911">
        <f>[5]Library!C38</f>
        <v>0</v>
      </c>
      <c r="H130" s="878"/>
      <c r="I130" s="1912" t="s">
        <v>864</v>
      </c>
      <c r="J130" s="1912" t="e">
        <f>[5]Assembly!#REF!</f>
        <v>#REF!</v>
      </c>
      <c r="K130" s="878"/>
      <c r="L130" s="1913" t="str">
        <f>[5]Library!B45</f>
        <v>Gas Use - Gas Heating</v>
      </c>
      <c r="M130" s="1913">
        <f>[5]Library!C45</f>
        <v>0</v>
      </c>
      <c r="N130" s="1913">
        <f>[5]Library!D45</f>
        <v>0</v>
      </c>
      <c r="O130" s="878"/>
      <c r="P130" s="1914" t="str">
        <f>[5]Library!B52</f>
        <v>Electrical Use - No heating</v>
      </c>
      <c r="Q130" s="1914">
        <f>[5]Library!C52</f>
        <v>0</v>
      </c>
      <c r="R130" s="1915">
        <f>[5]Library!D52</f>
        <v>0</v>
      </c>
    </row>
    <row r="131" spans="2:18">
      <c r="B131" s="829" t="str">
        <f>[5]Library!B32</f>
        <v>Stat</v>
      </c>
      <c r="C131" s="830" t="str">
        <f>[5]Library!C32</f>
        <v>kWh/sf</v>
      </c>
      <c r="D131" s="830" t="str">
        <f>[5]Library!D32</f>
        <v>kBtu/sf</v>
      </c>
      <c r="F131" s="830" t="str">
        <f>[5]Library!B39</f>
        <v>Stat</v>
      </c>
      <c r="G131" s="830" t="str">
        <f>[5]Library!C39</f>
        <v>kBtu/sf</v>
      </c>
      <c r="I131" s="1877" t="s">
        <v>865</v>
      </c>
      <c r="J131" s="1878"/>
      <c r="L131" s="830" t="str">
        <f>[5]Library!B46</f>
        <v>Stat</v>
      </c>
      <c r="M131" s="830" t="str">
        <f>[5]Library!C46</f>
        <v>therm/sf</v>
      </c>
      <c r="N131" s="830" t="str">
        <f>[5]Library!D46</f>
        <v>kBtu/sf</v>
      </c>
      <c r="P131" s="830" t="str">
        <f>[5]Library!B53</f>
        <v>Stat</v>
      </c>
      <c r="Q131" s="830" t="str">
        <f>[5]Library!C53</f>
        <v>kWh/sf</v>
      </c>
      <c r="R131" s="831" t="str">
        <f>[5]Library!D53</f>
        <v>kBtu/sf</v>
      </c>
    </row>
    <row r="132" spans="2:18">
      <c r="B132" s="833" t="str">
        <f>[5]Library!B33</f>
        <v>Average</v>
      </c>
      <c r="C132" s="834">
        <f>[5]Library!C33</f>
        <v>19.878992089071197</v>
      </c>
      <c r="D132" s="834">
        <f>[5]Library!D33</f>
        <v>67.846999999999994</v>
      </c>
      <c r="F132" s="835" t="str">
        <f>[5]Library!B40</f>
        <v>Average</v>
      </c>
      <c r="G132" s="834">
        <f>[5]Library!C40</f>
        <v>92.834000000000003</v>
      </c>
      <c r="I132" s="1879"/>
      <c r="J132" s="1880"/>
      <c r="L132" s="835" t="str">
        <f>[5]Library!B47</f>
        <v>Average</v>
      </c>
      <c r="M132" s="834">
        <f>[5]Library!C47</f>
        <v>0.42</v>
      </c>
      <c r="N132" s="834">
        <f>[5]Library!D47</f>
        <v>42</v>
      </c>
      <c r="P132" s="835" t="str">
        <f>[5]Library!B54</f>
        <v>Average</v>
      </c>
      <c r="Q132" s="834">
        <f>[5]Library!C54</f>
        <v>14.9</v>
      </c>
      <c r="R132" s="836">
        <f>[5]Library!D54</f>
        <v>50.853699999999996</v>
      </c>
    </row>
    <row r="133" spans="2:18">
      <c r="B133" s="833" t="str">
        <f>[5]Library!B34</f>
        <v>Max</v>
      </c>
      <c r="C133" s="834">
        <f>[5]Library!C34</f>
        <v>25.985057134485789</v>
      </c>
      <c r="D133" s="834">
        <f>[5]Library!D34</f>
        <v>88.686999999999998</v>
      </c>
      <c r="F133" s="835" t="str">
        <f>[5]Library!B41</f>
        <v>Max</v>
      </c>
      <c r="G133" s="834">
        <f>[5]Library!C41</f>
        <v>123.989</v>
      </c>
      <c r="I133" s="1879"/>
      <c r="J133" s="1880"/>
      <c r="L133" s="835" t="str">
        <f>[5]Library!B48</f>
        <v>Max</v>
      </c>
      <c r="M133" s="834">
        <f>[5]Library!C48</f>
        <v>0.6</v>
      </c>
      <c r="N133" s="834">
        <f>[5]Library!D48</f>
        <v>60</v>
      </c>
      <c r="P133" s="835" t="str">
        <f>[5]Library!B55</f>
        <v>Max</v>
      </c>
      <c r="Q133" s="834">
        <f>[5]Library!C55</f>
        <v>19.600000000000001</v>
      </c>
      <c r="R133" s="836">
        <f>[5]Library!D55</f>
        <v>66.894800000000004</v>
      </c>
    </row>
    <row r="134" spans="2:18">
      <c r="B134" s="833" t="str">
        <f>[5]Library!B35</f>
        <v>Min</v>
      </c>
      <c r="C134" s="834">
        <f>[5]Library!C35</f>
        <v>12.589217697040727</v>
      </c>
      <c r="D134" s="834">
        <f>[5]Library!D35</f>
        <v>42.966999999999999</v>
      </c>
      <c r="F134" s="835" t="str">
        <f>[5]Library!B42</f>
        <v>Min</v>
      </c>
      <c r="G134" s="834">
        <f>[5]Library!C42</f>
        <v>47.058999999999997</v>
      </c>
      <c r="I134" s="1879"/>
      <c r="J134" s="1880"/>
      <c r="L134" s="835" t="str">
        <f>[5]Library!B49</f>
        <v>Min</v>
      </c>
      <c r="M134" s="834">
        <f>[5]Library!C49</f>
        <v>0.2</v>
      </c>
      <c r="N134" s="834">
        <f>[5]Library!D49</f>
        <v>20</v>
      </c>
      <c r="P134" s="835" t="str">
        <f>[5]Library!B56</f>
        <v>Min</v>
      </c>
      <c r="Q134" s="834">
        <f>[5]Library!C56</f>
        <v>8.4</v>
      </c>
      <c r="R134" s="836">
        <f>[5]Library!D56</f>
        <v>28.6692</v>
      </c>
    </row>
    <row r="135" spans="2:18">
      <c r="B135" s="833" t="str">
        <f>[5]Library!B36</f>
        <v>Median</v>
      </c>
      <c r="C135" s="834">
        <f>[5]Library!C36</f>
        <v>20.656314093173162</v>
      </c>
      <c r="D135" s="834">
        <f>[5]Library!D36</f>
        <v>70.5</v>
      </c>
      <c r="F135" s="835" t="str">
        <f>[5]Library!B43</f>
        <v>Median</v>
      </c>
      <c r="G135" s="834">
        <f>[5]Library!C43</f>
        <v>96.2</v>
      </c>
      <c r="I135" s="1879"/>
      <c r="J135" s="1880"/>
      <c r="L135" s="835" t="str">
        <f>[5]Library!B50</f>
        <v>Median</v>
      </c>
      <c r="M135" s="834">
        <f>[5]Library!C50</f>
        <v>0.4</v>
      </c>
      <c r="N135" s="834">
        <f>[5]Library!D50</f>
        <v>40</v>
      </c>
      <c r="P135" s="835" t="str">
        <f>[5]Library!B57</f>
        <v>Median</v>
      </c>
      <c r="Q135" s="834">
        <f>[5]Library!C57</f>
        <v>15.7</v>
      </c>
      <c r="R135" s="836">
        <f>[5]Library!D57</f>
        <v>53.584099999999992</v>
      </c>
    </row>
    <row r="136" spans="2:18" ht="13.5" thickBot="1">
      <c r="B136" s="838" t="str">
        <f>[5]Library!B37</f>
        <v># of Buildings</v>
      </c>
      <c r="C136" s="839">
        <f>[5]Library!C37</f>
        <v>12</v>
      </c>
      <c r="D136" s="839">
        <f>[5]Library!D37</f>
        <v>12</v>
      </c>
      <c r="E136" s="840"/>
      <c r="F136" s="841" t="str">
        <f>[5]Library!B44</f>
        <v># of Buildings</v>
      </c>
      <c r="G136" s="839">
        <f>[5]Library!C44</f>
        <v>7</v>
      </c>
      <c r="H136" s="840"/>
      <c r="I136" s="1881"/>
      <c r="J136" s="1882"/>
      <c r="K136" s="840"/>
      <c r="L136" s="841" t="str">
        <f>[5]Library!B51</f>
        <v># of Buildings</v>
      </c>
      <c r="M136" s="839">
        <f>[5]Library!C51</f>
        <v>7</v>
      </c>
      <c r="N136" s="839">
        <f>[5]Library!D51</f>
        <v>7</v>
      </c>
      <c r="O136" s="840"/>
      <c r="P136" s="841" t="str">
        <f>[5]Library!B58</f>
        <v># of Buildings</v>
      </c>
      <c r="Q136" s="839">
        <f>[5]Library!C58</f>
        <v>7</v>
      </c>
      <c r="R136" s="842">
        <f>[5]Library!D58</f>
        <v>7</v>
      </c>
    </row>
    <row r="137" spans="2:18" ht="13.5" thickBot="1"/>
    <row r="138" spans="2:18" ht="16.5" thickBot="1">
      <c r="B138" s="1885" t="str">
        <f>[5]Library!B61</f>
        <v>Library - Medium Library PSE Actual Billing, 2004 (Ref. 21)</v>
      </c>
      <c r="C138" s="1886"/>
      <c r="D138" s="1886"/>
      <c r="E138" s="1886"/>
      <c r="F138" s="1886"/>
      <c r="G138" s="1886"/>
      <c r="H138" s="1886"/>
      <c r="I138" s="1886"/>
      <c r="J138" s="1886"/>
      <c r="K138" s="1886"/>
      <c r="L138" s="1886"/>
      <c r="M138" s="1886"/>
      <c r="N138" s="1886"/>
      <c r="O138" s="1886"/>
      <c r="P138" s="1886"/>
      <c r="Q138" s="1886"/>
      <c r="R138" s="1887"/>
    </row>
    <row r="139" spans="2:18">
      <c r="B139" s="1908" t="str">
        <f>[5]Library!B62</f>
        <v>Total Building Use - All Electric</v>
      </c>
      <c r="C139" s="1909">
        <f>[5]Library!C62</f>
        <v>0</v>
      </c>
      <c r="D139" s="1909">
        <f>[5]Library!D62</f>
        <v>0</v>
      </c>
      <c r="E139" s="878"/>
      <c r="F139" s="1910" t="str">
        <f>[5]Library!B69</f>
        <v>Total Building Use - Gas Heating</v>
      </c>
      <c r="G139" s="1911">
        <f>[5]Library!C69</f>
        <v>0</v>
      </c>
      <c r="H139" s="878"/>
      <c r="I139" s="1912" t="s">
        <v>864</v>
      </c>
      <c r="J139" s="1912" t="e">
        <f>[5]Assembly!#REF!</f>
        <v>#REF!</v>
      </c>
      <c r="K139" s="878"/>
      <c r="L139" s="1913" t="str">
        <f>[5]Library!B76</f>
        <v>Gas Use - Gas Heating</v>
      </c>
      <c r="M139" s="1913">
        <f>[5]Library!C76</f>
        <v>0</v>
      </c>
      <c r="N139" s="1913">
        <f>[5]Library!D76</f>
        <v>0</v>
      </c>
      <c r="O139" s="878"/>
      <c r="P139" s="1914" t="str">
        <f>[5]Library!B83</f>
        <v>Electrical Use - No heating</v>
      </c>
      <c r="Q139" s="1914">
        <f>[5]Library!C83</f>
        <v>0</v>
      </c>
      <c r="R139" s="1915">
        <f>[5]Library!D83</f>
        <v>0</v>
      </c>
    </row>
    <row r="140" spans="2:18">
      <c r="B140" s="829" t="str">
        <f>[5]Library!B63</f>
        <v>Stat</v>
      </c>
      <c r="C140" s="830" t="str">
        <f>[5]Library!C63</f>
        <v>kWh/sf</v>
      </c>
      <c r="D140" s="830" t="str">
        <f>[5]Library!D63</f>
        <v>kBtu/sf</v>
      </c>
      <c r="F140" s="830" t="str">
        <f>[5]Library!B70</f>
        <v>Stat</v>
      </c>
      <c r="G140" s="830" t="str">
        <f>[5]Library!C70</f>
        <v>kBtu/sf</v>
      </c>
      <c r="I140" s="1877" t="s">
        <v>865</v>
      </c>
      <c r="J140" s="1878"/>
      <c r="L140" s="830" t="str">
        <f>[5]Library!B77</f>
        <v>Stat</v>
      </c>
      <c r="M140" s="830" t="str">
        <f>[5]Library!C77</f>
        <v>therm/sf</v>
      </c>
      <c r="N140" s="830" t="str">
        <f>[5]Library!D77</f>
        <v>kBtu/sf</v>
      </c>
      <c r="P140" s="830" t="str">
        <f>[5]Library!B84</f>
        <v>Stat</v>
      </c>
      <c r="Q140" s="830" t="str">
        <f>[5]Library!C84</f>
        <v>kWh/sf</v>
      </c>
      <c r="R140" s="831" t="str">
        <f>[5]Library!D84</f>
        <v>kBtu/sf</v>
      </c>
    </row>
    <row r="141" spans="2:18">
      <c r="B141" s="833" t="str">
        <f>[5]Library!B64</f>
        <v>Average</v>
      </c>
      <c r="C141" s="834">
        <f>[5]Library!C64</f>
        <v>17.655142103721065</v>
      </c>
      <c r="D141" s="834">
        <f>[5]Library!D64</f>
        <v>60.256999999999991</v>
      </c>
      <c r="F141" s="835" t="str">
        <f>[5]Library!B71</f>
        <v>Average</v>
      </c>
      <c r="G141" s="834">
        <f>[5]Library!C71</f>
        <v>120.60599999999999</v>
      </c>
      <c r="I141" s="1879"/>
      <c r="J141" s="1880"/>
      <c r="L141" s="835" t="str">
        <f>[5]Library!B78</f>
        <v>Average</v>
      </c>
      <c r="M141" s="834">
        <f>[5]Library!C78</f>
        <v>0.59899999999999998</v>
      </c>
      <c r="N141" s="834">
        <f>[5]Library!D78</f>
        <v>59.9</v>
      </c>
      <c r="P141" s="835" t="str">
        <f>[5]Library!B85</f>
        <v>Average</v>
      </c>
      <c r="Q141" s="834">
        <f>[5]Library!C85</f>
        <v>17.8</v>
      </c>
      <c r="R141" s="836">
        <f>[5]Library!D85</f>
        <v>60.751399999999997</v>
      </c>
    </row>
    <row r="142" spans="2:18">
      <c r="B142" s="833" t="str">
        <f>[5]Library!B65</f>
        <v>Max</v>
      </c>
      <c r="C142" s="834">
        <f>[5]Library!C65</f>
        <v>19.696747729270434</v>
      </c>
      <c r="D142" s="834">
        <f>[5]Library!D65</f>
        <v>67.224999999999994</v>
      </c>
      <c r="F142" s="835" t="str">
        <f>[5]Library!B72</f>
        <v>Max</v>
      </c>
      <c r="G142" s="834">
        <f>[5]Library!C72</f>
        <v>124.455</v>
      </c>
      <c r="I142" s="1879"/>
      <c r="J142" s="1880"/>
      <c r="L142" s="835" t="str">
        <f>[5]Library!B79</f>
        <v>Max</v>
      </c>
      <c r="M142" s="834">
        <f>[5]Library!C79</f>
        <v>0.7</v>
      </c>
      <c r="N142" s="834">
        <f>[5]Library!D79</f>
        <v>70</v>
      </c>
      <c r="P142" s="835" t="str">
        <f>[5]Library!B86</f>
        <v>Max</v>
      </c>
      <c r="Q142" s="834">
        <f>[5]Library!C86</f>
        <v>20.7</v>
      </c>
      <c r="R142" s="836">
        <f>[5]Library!D86</f>
        <v>70.64909999999999</v>
      </c>
    </row>
    <row r="143" spans="2:18">
      <c r="B143" s="833" t="str">
        <f>[5]Library!B66</f>
        <v>Min</v>
      </c>
      <c r="C143" s="834">
        <f>[5]Library!C66</f>
        <v>12.551128039847644</v>
      </c>
      <c r="D143" s="834">
        <f>[5]Library!D66</f>
        <v>42.837000000000003</v>
      </c>
      <c r="F143" s="835" t="str">
        <f>[5]Library!B73</f>
        <v>Min</v>
      </c>
      <c r="G143" s="834">
        <f>[5]Library!C73</f>
        <v>116.75700000000001</v>
      </c>
      <c r="I143" s="1879"/>
      <c r="J143" s="1880"/>
      <c r="L143" s="835" t="str">
        <f>[5]Library!B80</f>
        <v>Min</v>
      </c>
      <c r="M143" s="834">
        <f>[5]Library!C80</f>
        <v>0.5</v>
      </c>
      <c r="N143" s="834">
        <f>[5]Library!D80</f>
        <v>50</v>
      </c>
      <c r="P143" s="835" t="str">
        <f>[5]Library!B87</f>
        <v>Min</v>
      </c>
      <c r="Q143" s="834">
        <f>[5]Library!C87</f>
        <v>14.8</v>
      </c>
      <c r="R143" s="836">
        <f>[5]Library!D87</f>
        <v>50.5124</v>
      </c>
    </row>
    <row r="144" spans="2:18">
      <c r="B144" s="833" t="str">
        <f>[5]Library!B67</f>
        <v>Median</v>
      </c>
      <c r="C144" s="834">
        <f>[5]Library!C67</f>
        <v>18.401113389979489</v>
      </c>
      <c r="D144" s="834">
        <f>[5]Library!D67</f>
        <v>62.80299999999999</v>
      </c>
      <c r="F144" s="835" t="str">
        <f>[5]Library!B74</f>
        <v>Median</v>
      </c>
      <c r="G144" s="834">
        <f>[5]Library!C74</f>
        <v>120.60599999999999</v>
      </c>
      <c r="I144" s="1879"/>
      <c r="J144" s="1880"/>
      <c r="L144" s="835" t="str">
        <f>[5]Library!B81</f>
        <v>Median</v>
      </c>
      <c r="M144" s="834">
        <f>[5]Library!C81</f>
        <v>0.6</v>
      </c>
      <c r="N144" s="834">
        <f>[5]Library!D81</f>
        <v>60</v>
      </c>
      <c r="P144" s="835" t="str">
        <f>[5]Library!B88</f>
        <v>Median</v>
      </c>
      <c r="Q144" s="834">
        <f>[5]Library!C88</f>
        <v>17.8</v>
      </c>
      <c r="R144" s="836">
        <f>[5]Library!D88</f>
        <v>60.751399999999997</v>
      </c>
    </row>
    <row r="145" spans="2:18" ht="13.5" thickBot="1">
      <c r="B145" s="838" t="str">
        <f>[5]Library!B68</f>
        <v># of Buildings</v>
      </c>
      <c r="C145" s="839">
        <f>[5]Library!C68</f>
        <v>5</v>
      </c>
      <c r="D145" s="839">
        <f>[5]Library!D68</f>
        <v>5</v>
      </c>
      <c r="E145" s="840"/>
      <c r="F145" s="841" t="str">
        <f>[5]Library!B75</f>
        <v># of Buildings</v>
      </c>
      <c r="G145" s="839">
        <f>[5]Library!C75</f>
        <v>2</v>
      </c>
      <c r="H145" s="840"/>
      <c r="I145" s="1881"/>
      <c r="J145" s="1882"/>
      <c r="K145" s="840"/>
      <c r="L145" s="841" t="str">
        <f>[5]Library!B82</f>
        <v># of Buildings</v>
      </c>
      <c r="M145" s="839">
        <f>[5]Library!C82</f>
        <v>2</v>
      </c>
      <c r="N145" s="839">
        <f>[5]Library!D82</f>
        <v>2</v>
      </c>
      <c r="O145" s="840"/>
      <c r="P145" s="841" t="str">
        <f>[5]Library!B89</f>
        <v># of Buildings</v>
      </c>
      <c r="Q145" s="839">
        <f>[5]Library!C89</f>
        <v>2</v>
      </c>
      <c r="R145" s="842">
        <f>[5]Library!D89</f>
        <v>2</v>
      </c>
    </row>
    <row r="146" spans="2:18" ht="13.5" thickBot="1"/>
    <row r="147" spans="2:18" ht="16.5" thickBot="1">
      <c r="B147" s="1885" t="str">
        <f>[5]Library!B92</f>
        <v>Library - Large Library PSE Actual Billing, 2004 (Ref. 21)</v>
      </c>
      <c r="C147" s="1886"/>
      <c r="D147" s="1886"/>
      <c r="E147" s="1886"/>
      <c r="F147" s="1886"/>
      <c r="G147" s="1886"/>
      <c r="H147" s="1886"/>
      <c r="I147" s="1886"/>
      <c r="J147" s="1886"/>
      <c r="K147" s="1886"/>
      <c r="L147" s="1886"/>
      <c r="M147" s="1886"/>
      <c r="N147" s="1886"/>
      <c r="O147" s="1886"/>
      <c r="P147" s="1886"/>
      <c r="Q147" s="1886"/>
      <c r="R147" s="1887"/>
    </row>
    <row r="148" spans="2:18">
      <c r="B148" s="1908" t="str">
        <f>[5]Library!B93</f>
        <v>Total Building Use - All Electric</v>
      </c>
      <c r="C148" s="1909">
        <f>[5]Library!C93</f>
        <v>0</v>
      </c>
      <c r="D148" s="1909">
        <f>[5]Library!D93</f>
        <v>0</v>
      </c>
      <c r="E148" s="878"/>
      <c r="F148" s="1910" t="str">
        <f>[5]Library!B100</f>
        <v>Total Building Use - Gas Heating</v>
      </c>
      <c r="G148" s="1911">
        <f>[5]Library!C100</f>
        <v>0</v>
      </c>
      <c r="H148" s="878"/>
      <c r="I148" s="1912" t="s">
        <v>864</v>
      </c>
      <c r="J148" s="1912" t="e">
        <f>[5]Assembly!#REF!</f>
        <v>#REF!</v>
      </c>
      <c r="K148" s="878"/>
      <c r="L148" s="1913" t="str">
        <f>[5]Library!B107</f>
        <v>Gas Use - Gas Heating</v>
      </c>
      <c r="M148" s="1913">
        <f>[5]Library!C107</f>
        <v>0</v>
      </c>
      <c r="N148" s="1913">
        <f>[5]Library!D107</f>
        <v>0</v>
      </c>
      <c r="O148" s="878"/>
      <c r="P148" s="1914" t="str">
        <f>[5]Library!B114</f>
        <v>Electrical Use - No heating</v>
      </c>
      <c r="Q148" s="1914">
        <f>[5]Library!C114</f>
        <v>0</v>
      </c>
      <c r="R148" s="1915">
        <f>[5]Library!D114</f>
        <v>0</v>
      </c>
    </row>
    <row r="149" spans="2:18">
      <c r="B149" s="829" t="str">
        <f>[5]Library!B94</f>
        <v>Stat</v>
      </c>
      <c r="C149" s="830" t="str">
        <f>[5]Library!C94</f>
        <v>kWh/sf</v>
      </c>
      <c r="D149" s="830" t="str">
        <f>[5]Library!D94</f>
        <v>kBtu/sf</v>
      </c>
      <c r="F149" s="830" t="str">
        <f>[5]Library!B101</f>
        <v>Stat</v>
      </c>
      <c r="G149" s="830" t="str">
        <f>[5]Library!C101</f>
        <v>kBtu/sf</v>
      </c>
      <c r="I149" s="1877" t="s">
        <v>865</v>
      </c>
      <c r="J149" s="1878"/>
      <c r="L149" s="830" t="str">
        <f>[5]Library!B108</f>
        <v>Stat</v>
      </c>
      <c r="M149" s="830" t="str">
        <f>[5]Library!C108</f>
        <v>therm/sf</v>
      </c>
      <c r="N149" s="830" t="str">
        <f>[5]Library!D108</f>
        <v>kBtu/sf</v>
      </c>
      <c r="P149" s="830" t="str">
        <f>[5]Library!B115</f>
        <v>Stat</v>
      </c>
      <c r="Q149" s="830" t="str">
        <f>[5]Library!C115</f>
        <v>kWh/sf</v>
      </c>
      <c r="R149" s="831" t="str">
        <f>[5]Library!D115</f>
        <v>kBtu/sf</v>
      </c>
    </row>
    <row r="150" spans="2:18">
      <c r="B150" s="833" t="str">
        <f>[5]Library!B95</f>
        <v>Average</v>
      </c>
      <c r="C150" s="834">
        <f>[5]Library!C95</f>
        <v>16.170817462642837</v>
      </c>
      <c r="D150" s="834">
        <f>[5]Library!D95</f>
        <v>55.191000000000003</v>
      </c>
      <c r="F150" s="835" t="str">
        <f>[5]Library!B102</f>
        <v>Average</v>
      </c>
      <c r="G150" s="834">
        <f>[5]Library!C102</f>
        <v>90.414000000000001</v>
      </c>
      <c r="I150" s="1879"/>
      <c r="J150" s="1880"/>
      <c r="L150" s="835" t="str">
        <f>[5]Library!B109</f>
        <v>Average</v>
      </c>
      <c r="M150" s="834">
        <f>[5]Library!C109</f>
        <v>0.307</v>
      </c>
      <c r="N150" s="834">
        <f>[5]Library!D109</f>
        <v>30.7</v>
      </c>
      <c r="P150" s="835" t="str">
        <f>[5]Library!B116</f>
        <v>Average</v>
      </c>
      <c r="Q150" s="834">
        <f>[5]Library!C116</f>
        <v>17.5</v>
      </c>
      <c r="R150" s="836">
        <f>[5]Library!D116</f>
        <v>59.727499999999999</v>
      </c>
    </row>
    <row r="151" spans="2:18">
      <c r="B151" s="833" t="str">
        <f>[5]Library!B96</f>
        <v>Max</v>
      </c>
      <c r="C151" s="834">
        <f>[5]Library!C96</f>
        <v>21.07207735130384</v>
      </c>
      <c r="D151" s="834">
        <f>[5]Library!D96</f>
        <v>71.918999999999997</v>
      </c>
      <c r="F151" s="835" t="str">
        <f>[5]Library!B103</f>
        <v>Max</v>
      </c>
      <c r="G151" s="834">
        <f>[5]Library!C103</f>
        <v>105.98699999999999</v>
      </c>
      <c r="I151" s="1879"/>
      <c r="J151" s="1880"/>
      <c r="L151" s="835" t="str">
        <f>[5]Library!B110</f>
        <v>Max</v>
      </c>
      <c r="M151" s="834">
        <f>[5]Library!C110</f>
        <v>0.5</v>
      </c>
      <c r="N151" s="834">
        <f>[5]Library!D110</f>
        <v>50</v>
      </c>
      <c r="P151" s="835" t="str">
        <f>[5]Library!B117</f>
        <v>Max</v>
      </c>
      <c r="Q151" s="834">
        <f>[5]Library!C117</f>
        <v>23.7</v>
      </c>
      <c r="R151" s="836">
        <f>[5]Library!D117</f>
        <v>80.888099999999994</v>
      </c>
    </row>
    <row r="152" spans="2:18">
      <c r="B152" s="833" t="str">
        <f>[5]Library!B97</f>
        <v>Min</v>
      </c>
      <c r="C152" s="834">
        <f>[5]Library!C97</f>
        <v>10.372106651040141</v>
      </c>
      <c r="D152" s="834">
        <f>[5]Library!D97</f>
        <v>35.4</v>
      </c>
      <c r="F152" s="835" t="str">
        <f>[5]Library!B104</f>
        <v>Min</v>
      </c>
      <c r="G152" s="834">
        <f>[5]Library!C104</f>
        <v>72.790000000000006</v>
      </c>
      <c r="I152" s="1879"/>
      <c r="J152" s="1880"/>
      <c r="L152" s="835" t="str">
        <f>[5]Library!B111</f>
        <v>Min</v>
      </c>
      <c r="M152" s="834">
        <f>[5]Library!C111</f>
        <v>0.1</v>
      </c>
      <c r="N152" s="834">
        <f>[5]Library!D111</f>
        <v>10</v>
      </c>
      <c r="P152" s="835" t="str">
        <f>[5]Library!B118</f>
        <v>Min</v>
      </c>
      <c r="Q152" s="834">
        <f>[5]Library!C118</f>
        <v>15</v>
      </c>
      <c r="R152" s="836">
        <f>[5]Library!D118</f>
        <v>51.195</v>
      </c>
    </row>
    <row r="153" spans="2:18">
      <c r="B153" s="833" t="str">
        <f>[5]Library!B98</f>
        <v>Median</v>
      </c>
      <c r="C153" s="834">
        <f>[5]Library!C98</f>
        <v>16.619396425432171</v>
      </c>
      <c r="D153" s="834">
        <f>[5]Library!D98</f>
        <v>56.721999999999994</v>
      </c>
      <c r="F153" s="835" t="str">
        <f>[5]Library!B105</f>
        <v>Median</v>
      </c>
      <c r="G153" s="834">
        <f>[5]Library!C105</f>
        <v>84.402000000000001</v>
      </c>
      <c r="I153" s="1879"/>
      <c r="J153" s="1880"/>
      <c r="L153" s="835" t="str">
        <f>[5]Library!B112</f>
        <v>Median</v>
      </c>
      <c r="M153" s="834">
        <f>[5]Library!C112</f>
        <v>0.3</v>
      </c>
      <c r="N153" s="834">
        <f>[5]Library!D112</f>
        <v>30</v>
      </c>
      <c r="P153" s="835" t="str">
        <f>[5]Library!B119</f>
        <v>Median</v>
      </c>
      <c r="Q153" s="834">
        <f>[5]Library!C119</f>
        <v>17.2</v>
      </c>
      <c r="R153" s="836">
        <f>[5]Library!D119</f>
        <v>58.703599999999994</v>
      </c>
    </row>
    <row r="154" spans="2:18" ht="13.5" thickBot="1">
      <c r="B154" s="838" t="str">
        <f>[5]Library!B99</f>
        <v># of Buildings</v>
      </c>
      <c r="C154" s="839">
        <f>[5]Library!C99</f>
        <v>4</v>
      </c>
      <c r="D154" s="839">
        <f>[5]Library!D99</f>
        <v>4</v>
      </c>
      <c r="E154" s="840"/>
      <c r="F154" s="841" t="str">
        <f>[5]Library!B106</f>
        <v># of Buildings</v>
      </c>
      <c r="G154" s="839">
        <f>[5]Library!C106</f>
        <v>11</v>
      </c>
      <c r="H154" s="840"/>
      <c r="I154" s="1881"/>
      <c r="J154" s="1882"/>
      <c r="K154" s="840"/>
      <c r="L154" s="841" t="str">
        <f>[5]Library!B113</f>
        <v># of Buildings</v>
      </c>
      <c r="M154" s="839">
        <f>[5]Library!C113</f>
        <v>11</v>
      </c>
      <c r="N154" s="839">
        <f>[5]Library!D113</f>
        <v>11</v>
      </c>
      <c r="O154" s="840"/>
      <c r="P154" s="841" t="str">
        <f>[5]Library!B120</f>
        <v># of Buildings</v>
      </c>
      <c r="Q154" s="839">
        <f>[5]Library!C120</f>
        <v>11</v>
      </c>
      <c r="R154" s="842">
        <f>[5]Library!D120</f>
        <v>11</v>
      </c>
    </row>
    <row r="155" spans="2:18" ht="13.5" thickBot="1"/>
    <row r="156" spans="2:18" ht="16.5" thickBot="1">
      <c r="B156" s="1885" t="str">
        <f>[5]Library!B123</f>
        <v>Library - Museum/Gallery</v>
      </c>
      <c r="C156" s="1886"/>
      <c r="D156" s="1886"/>
      <c r="E156" s="1886"/>
      <c r="F156" s="1886"/>
      <c r="G156" s="1886"/>
      <c r="H156" s="1886"/>
      <c r="I156" s="1886"/>
      <c r="J156" s="1886"/>
      <c r="K156" s="1886"/>
      <c r="L156" s="1886"/>
      <c r="M156" s="1886"/>
      <c r="N156" s="1886"/>
      <c r="O156" s="1886"/>
      <c r="P156" s="1886"/>
      <c r="Q156" s="1886"/>
      <c r="R156" s="1887"/>
    </row>
    <row r="157" spans="2:18">
      <c r="B157" s="1888" t="str">
        <f>[5]Library!B124</f>
        <v>Total Building Use - All Electric</v>
      </c>
      <c r="C157" s="1889">
        <f>[5]Library!C124</f>
        <v>0</v>
      </c>
      <c r="D157" s="1889">
        <f>[5]Library!D124</f>
        <v>0</v>
      </c>
      <c r="F157" s="1890" t="str">
        <f>[5]Library!B131</f>
        <v>Total Building Use - Gas Heating</v>
      </c>
      <c r="G157" s="1891">
        <f>[5]Library!C131</f>
        <v>0</v>
      </c>
      <c r="I157" s="1897" t="s">
        <v>864</v>
      </c>
      <c r="J157" s="1897" t="e">
        <f>[5]Assembly!#REF!</f>
        <v>#REF!</v>
      </c>
      <c r="L157" s="1894" t="s">
        <v>870</v>
      </c>
      <c r="M157" s="1894">
        <f>[5]Grocery!C222</f>
        <v>0</v>
      </c>
      <c r="N157" s="1894">
        <f>[5]Grocery!D222</f>
        <v>0</v>
      </c>
      <c r="P157" s="1895" t="str">
        <f>[5]Library!B138</f>
        <v>Electrical Use - No Heating</v>
      </c>
      <c r="Q157" s="1895">
        <f>[5]Library!C138</f>
        <v>0</v>
      </c>
      <c r="R157" s="1896">
        <f>[5]Library!D138</f>
        <v>0</v>
      </c>
    </row>
    <row r="158" spans="2:18">
      <c r="B158" s="829" t="str">
        <f>[5]Library!B125</f>
        <v>Stat</v>
      </c>
      <c r="C158" s="830" t="str">
        <f>[5]Library!C125</f>
        <v>kWh/sf</v>
      </c>
      <c r="D158" s="830" t="str">
        <f>[5]Library!D125</f>
        <v>kBtu/sf</v>
      </c>
      <c r="F158" s="830" t="str">
        <f>[5]Library!B132</f>
        <v>Stat</v>
      </c>
      <c r="G158" s="830" t="str">
        <f>[5]Library!C132</f>
        <v>kBtu/sf</v>
      </c>
      <c r="I158" s="1877" t="s">
        <v>865</v>
      </c>
      <c r="J158" s="1878"/>
      <c r="L158" s="1874" t="s">
        <v>869</v>
      </c>
      <c r="M158" s="1874"/>
      <c r="N158" s="1874"/>
      <c r="P158" s="830" t="str">
        <f>[5]Library!B139</f>
        <v>Stat</v>
      </c>
      <c r="Q158" s="830" t="str">
        <f>[5]Library!C139</f>
        <v>kWh/sf</v>
      </c>
      <c r="R158" s="831" t="str">
        <f>[5]Library!D139</f>
        <v>kBtu/sf</v>
      </c>
    </row>
    <row r="159" spans="2:18">
      <c r="B159" s="833" t="str">
        <f>[5]Library!B126</f>
        <v>Average</v>
      </c>
      <c r="C159" s="834">
        <f>[5]Library!C126</f>
        <v>19.844999999999999</v>
      </c>
      <c r="D159" s="834">
        <f>[5]Library!D126</f>
        <v>67.73098499999999</v>
      </c>
      <c r="F159" s="835" t="str">
        <f>[5]Library!B133</f>
        <v>Average</v>
      </c>
      <c r="G159" s="834">
        <f>[5]Library!C133</f>
        <v>75.52</v>
      </c>
      <c r="I159" s="1879"/>
      <c r="J159" s="1880"/>
      <c r="L159" s="1874"/>
      <c r="M159" s="1874"/>
      <c r="N159" s="1874"/>
      <c r="P159" s="835" t="str">
        <f>[5]Library!B140</f>
        <v>Average</v>
      </c>
      <c r="Q159" s="834">
        <f>[5]Library!C140</f>
        <v>14.55</v>
      </c>
      <c r="R159" s="836">
        <f>[5]Library!D140</f>
        <v>49.659149999999997</v>
      </c>
    </row>
    <row r="160" spans="2:18">
      <c r="B160" s="833" t="str">
        <f>[5]Library!B127</f>
        <v>Max</v>
      </c>
      <c r="C160" s="834">
        <f>[5]Library!C127</f>
        <v>22.47</v>
      </c>
      <c r="D160" s="834">
        <f>[5]Library!D127</f>
        <v>76.69010999999999</v>
      </c>
      <c r="F160" s="835" t="str">
        <f>[5]Library!B134</f>
        <v>Max</v>
      </c>
      <c r="G160" s="834">
        <f>[5]Library!C134</f>
        <v>86.6</v>
      </c>
      <c r="I160" s="1879"/>
      <c r="J160" s="1880"/>
      <c r="L160" s="1874"/>
      <c r="M160" s="1874"/>
      <c r="N160" s="1874"/>
      <c r="P160" s="835" t="str">
        <f>[5]Library!B141</f>
        <v>Max</v>
      </c>
      <c r="Q160" s="834">
        <f>[5]Library!C141</f>
        <v>15.73</v>
      </c>
      <c r="R160" s="836">
        <f>[5]Library!D141</f>
        <v>53.686489999999999</v>
      </c>
    </row>
    <row r="161" spans="2:18">
      <c r="B161" s="833" t="str">
        <f>[5]Library!B128</f>
        <v>Min</v>
      </c>
      <c r="C161" s="834">
        <f>[5]Library!C128</f>
        <v>17.22</v>
      </c>
      <c r="D161" s="834">
        <f>[5]Library!D128</f>
        <v>58.77185999999999</v>
      </c>
      <c r="F161" s="835" t="str">
        <f>[5]Library!B135</f>
        <v>Min</v>
      </c>
      <c r="G161" s="834">
        <f>[5]Library!C135</f>
        <v>64.44</v>
      </c>
      <c r="I161" s="1879"/>
      <c r="J161" s="1880"/>
      <c r="L161" s="1874"/>
      <c r="M161" s="1874"/>
      <c r="N161" s="1874"/>
      <c r="P161" s="835" t="str">
        <f>[5]Library!B142</f>
        <v>Min</v>
      </c>
      <c r="Q161" s="834">
        <f>[5]Library!C142</f>
        <v>13.37</v>
      </c>
      <c r="R161" s="836">
        <f>[5]Library!D142</f>
        <v>45.631809999999994</v>
      </c>
    </row>
    <row r="162" spans="2:18">
      <c r="B162" s="833" t="str">
        <f>[5]Library!B129</f>
        <v>Median</v>
      </c>
      <c r="C162" s="834">
        <f>[5]Library!C129</f>
        <v>19.844999999999999</v>
      </c>
      <c r="D162" s="834">
        <f>[5]Library!D129</f>
        <v>67.73098499999999</v>
      </c>
      <c r="F162" s="835" t="str">
        <f>[5]Library!B136</f>
        <v>Median</v>
      </c>
      <c r="G162" s="834">
        <f>[5]Library!C136</f>
        <v>75.52</v>
      </c>
      <c r="I162" s="1879"/>
      <c r="J162" s="1880"/>
      <c r="L162" s="1874"/>
      <c r="M162" s="1874"/>
      <c r="N162" s="1874"/>
      <c r="P162" s="835" t="str">
        <f>[5]Library!B143</f>
        <v>Median</v>
      </c>
      <c r="Q162" s="834">
        <f>[5]Library!C143</f>
        <v>14.55</v>
      </c>
      <c r="R162" s="836">
        <f>[5]Library!D143</f>
        <v>49.659149999999997</v>
      </c>
    </row>
    <row r="163" spans="2:18" ht="13.5" thickBot="1">
      <c r="B163" s="838" t="str">
        <f>[5]Library!B130</f>
        <v># of Studies</v>
      </c>
      <c r="C163" s="839">
        <f>[5]Library!C130</f>
        <v>2</v>
      </c>
      <c r="D163" s="839">
        <f>[5]Library!D130</f>
        <v>2</v>
      </c>
      <c r="E163" s="840"/>
      <c r="F163" s="841" t="str">
        <f>[5]Library!B137</f>
        <v># of Studies</v>
      </c>
      <c r="G163" s="839">
        <f>[5]Library!C137</f>
        <v>2</v>
      </c>
      <c r="H163" s="840"/>
      <c r="I163" s="1881"/>
      <c r="J163" s="1882"/>
      <c r="K163" s="840"/>
      <c r="L163" s="1876"/>
      <c r="M163" s="1876"/>
      <c r="N163" s="1876"/>
      <c r="O163" s="840"/>
      <c r="P163" s="841" t="str">
        <f>[5]Library!B144</f>
        <v># of Studies</v>
      </c>
      <c r="Q163" s="839">
        <f>[5]Library!C144</f>
        <v>2</v>
      </c>
      <c r="R163" s="842">
        <f>[5]Library!D144</f>
        <v>2</v>
      </c>
    </row>
    <row r="164" spans="2:18" ht="13.5" thickBot="1"/>
    <row r="165" spans="2:18" ht="16.5" thickBot="1">
      <c r="B165" s="1885" t="str">
        <f>[5]Lodging!B49</f>
        <v>Lodging - All Types</v>
      </c>
      <c r="C165" s="1886"/>
      <c r="D165" s="1886"/>
      <c r="E165" s="1886"/>
      <c r="F165" s="1886"/>
      <c r="G165" s="1886"/>
      <c r="H165" s="1886"/>
      <c r="I165" s="1886"/>
      <c r="J165" s="1886"/>
      <c r="K165" s="1886"/>
      <c r="L165" s="1886"/>
      <c r="M165" s="1886"/>
      <c r="N165" s="1886"/>
      <c r="O165" s="1886"/>
      <c r="P165" s="1886"/>
      <c r="Q165" s="1886"/>
      <c r="R165" s="1887"/>
    </row>
    <row r="166" spans="2:18">
      <c r="B166" s="1888" t="str">
        <f>[5]Lodging!B50</f>
        <v>Total Building Use - All Electric</v>
      </c>
      <c r="C166" s="1889">
        <f>[5]Lodging!C50</f>
        <v>0</v>
      </c>
      <c r="D166" s="1889">
        <f>[5]Lodging!D50</f>
        <v>0</v>
      </c>
      <c r="F166" s="1890" t="str">
        <f>[5]Lodging!B57</f>
        <v>Total Building Use - Gas Heating</v>
      </c>
      <c r="G166" s="1891">
        <f>[5]Lodging!C57</f>
        <v>0</v>
      </c>
      <c r="I166" s="1892" t="str">
        <f>[5]Lodging!B64</f>
        <v>Total Building Use - Unknown Heating</v>
      </c>
      <c r="J166" s="1893">
        <f>[5]Lodging!C64</f>
        <v>0</v>
      </c>
      <c r="L166" s="1894" t="str">
        <f>[5]Lodging!B71</f>
        <v>Gas Use - Gas Heating</v>
      </c>
      <c r="M166" s="1894">
        <f>[5]Lodging!C71</f>
        <v>0</v>
      </c>
      <c r="N166" s="1894">
        <f>[5]Lodging!D71</f>
        <v>0</v>
      </c>
      <c r="P166" s="1895" t="str">
        <f>[5]Lodging!B78</f>
        <v>Electrical Use - No Heating</v>
      </c>
      <c r="Q166" s="1895">
        <f>[5]Lodging!C78</f>
        <v>0</v>
      </c>
      <c r="R166" s="1896">
        <f>[5]Lodging!D78</f>
        <v>0</v>
      </c>
    </row>
    <row r="167" spans="2:18">
      <c r="B167" s="829" t="str">
        <f>[5]Lodging!B51</f>
        <v>Stat</v>
      </c>
      <c r="C167" s="830" t="str">
        <f>[5]Lodging!C51</f>
        <v>kWh/sf</v>
      </c>
      <c r="D167" s="830" t="str">
        <f>[5]Lodging!D51</f>
        <v>kBtu/sf</v>
      </c>
      <c r="F167" s="830" t="str">
        <f>[5]Lodging!B58</f>
        <v>Stat</v>
      </c>
      <c r="G167" s="830" t="str">
        <f>[5]Lodging!C58</f>
        <v>kBtu/sf</v>
      </c>
      <c r="I167" s="830" t="str">
        <f>[5]Lodging!B65</f>
        <v>Stat</v>
      </c>
      <c r="J167" s="830" t="str">
        <f>[5]Lodging!C65</f>
        <v>kBtu/sf</v>
      </c>
      <c r="L167" s="830" t="str">
        <f>[5]Lodging!B72</f>
        <v>Stat</v>
      </c>
      <c r="M167" s="830" t="str">
        <f>[5]Lodging!C72</f>
        <v>therm/sf</v>
      </c>
      <c r="N167" s="830" t="str">
        <f>[5]Lodging!D72</f>
        <v>kBtu/sf</v>
      </c>
      <c r="P167" s="830" t="str">
        <f>[5]Lodging!B79</f>
        <v>Stat</v>
      </c>
      <c r="Q167" s="830" t="str">
        <f>[5]Lodging!C79</f>
        <v>kWh/sf</v>
      </c>
      <c r="R167" s="831" t="str">
        <f>[5]Lodging!D79</f>
        <v>kBtu/sf</v>
      </c>
    </row>
    <row r="168" spans="2:18">
      <c r="B168" s="833" t="str">
        <f>[5]Lodging!B52</f>
        <v>Average</v>
      </c>
      <c r="C168" s="834">
        <f>[5]Lodging!C52</f>
        <v>20.378333333333334</v>
      </c>
      <c r="D168" s="834">
        <f>[5]Lodging!D52</f>
        <v>69.551251666666658</v>
      </c>
      <c r="F168" s="835" t="str">
        <f>[5]Lodging!B59</f>
        <v>Average</v>
      </c>
      <c r="G168" s="834">
        <f>[5]Lodging!C59</f>
        <v>80.67</v>
      </c>
      <c r="I168" s="835" t="str">
        <f>[5]Lodging!B66</f>
        <v>Average</v>
      </c>
      <c r="J168" s="834">
        <f>[5]Lodging!C66</f>
        <v>155.39679999999998</v>
      </c>
      <c r="L168" s="835" t="str">
        <f>[5]Lodging!B73</f>
        <v>Average</v>
      </c>
      <c r="M168" s="834">
        <f>[5]Lodging!C73</f>
        <v>0.79649999999999999</v>
      </c>
      <c r="N168" s="834">
        <f>[5]Lodging!D73</f>
        <v>79.649999999999991</v>
      </c>
      <c r="P168" s="835" t="str">
        <f>[5]Lodging!B80</f>
        <v>Average</v>
      </c>
      <c r="Q168" s="834">
        <f>[5]Lodging!C80</f>
        <v>12.9125</v>
      </c>
      <c r="R168" s="836">
        <f>[5]Lodging!D80</f>
        <v>44.070362499999995</v>
      </c>
    </row>
    <row r="169" spans="2:18">
      <c r="B169" s="833" t="str">
        <f>[5]Lodging!B53</f>
        <v>Max</v>
      </c>
      <c r="C169" s="834">
        <f>[5]Lodging!C53</f>
        <v>25.34</v>
      </c>
      <c r="D169" s="834">
        <f>[5]Lodging!D53</f>
        <v>86.485419999999991</v>
      </c>
      <c r="F169" s="835" t="str">
        <f>[5]Lodging!B60</f>
        <v>Max</v>
      </c>
      <c r="G169" s="834">
        <f>[5]Lodging!C60</f>
        <v>99.19</v>
      </c>
      <c r="I169" s="835" t="str">
        <f>[5]Lodging!B67</f>
        <v>Max</v>
      </c>
      <c r="J169" s="834">
        <f>[5]Lodging!C67</f>
        <v>155.48179999999999</v>
      </c>
      <c r="L169" s="835" t="str">
        <f>[5]Lodging!B74</f>
        <v>Max</v>
      </c>
      <c r="M169" s="834">
        <f>[5]Lodging!C74</f>
        <v>1.18</v>
      </c>
      <c r="N169" s="834">
        <f>[5]Lodging!D74</f>
        <v>118</v>
      </c>
      <c r="P169" s="835" t="str">
        <f>[5]Lodging!B81</f>
        <v>Max</v>
      </c>
      <c r="Q169" s="834">
        <f>[5]Lodging!C81</f>
        <v>16.7</v>
      </c>
      <c r="R169" s="836">
        <f>[5]Lodging!D81</f>
        <v>56.997099999999996</v>
      </c>
    </row>
    <row r="170" spans="2:18">
      <c r="B170" s="833" t="str">
        <f>[5]Lodging!B54</f>
        <v>Min</v>
      </c>
      <c r="C170" s="834">
        <f>[5]Lodging!C54</f>
        <v>9.2799999999999994</v>
      </c>
      <c r="D170" s="834">
        <f>[5]Lodging!D54</f>
        <v>31.672639999999998</v>
      </c>
      <c r="F170" s="835" t="str">
        <f>[5]Lodging!B61</f>
        <v>Min</v>
      </c>
      <c r="G170" s="834">
        <f>[5]Lodging!C61</f>
        <v>38.450000000000003</v>
      </c>
      <c r="I170" s="835" t="str">
        <f>[5]Lodging!B68</f>
        <v>Min</v>
      </c>
      <c r="J170" s="834">
        <f>[5]Lodging!C68</f>
        <v>155.31180000000001</v>
      </c>
      <c r="L170" s="835" t="str">
        <f>[5]Lodging!B75</f>
        <v>Min</v>
      </c>
      <c r="M170" s="834">
        <f>[5]Lodging!C75</f>
        <v>0.4</v>
      </c>
      <c r="N170" s="834">
        <f>[5]Lodging!D75</f>
        <v>40</v>
      </c>
      <c r="P170" s="835" t="str">
        <f>[5]Lodging!B82</f>
        <v>Min</v>
      </c>
      <c r="Q170" s="834">
        <f>[5]Lodging!C82</f>
        <v>4.6500000000000004</v>
      </c>
      <c r="R170" s="836">
        <f>[5]Lodging!D82</f>
        <v>15.87045</v>
      </c>
    </row>
    <row r="171" spans="2:18">
      <c r="B171" s="833" t="str">
        <f>[5]Lodging!B55</f>
        <v>Median</v>
      </c>
      <c r="C171" s="834">
        <f>[5]Lodging!C55</f>
        <v>23.125</v>
      </c>
      <c r="D171" s="834">
        <f>[5]Lodging!D55</f>
        <v>78.925624999999997</v>
      </c>
      <c r="F171" s="835" t="str">
        <f>[5]Lodging!B62</f>
        <v>Median</v>
      </c>
      <c r="G171" s="834">
        <f>[5]Lodging!C62</f>
        <v>92.52000000000001</v>
      </c>
      <c r="I171" s="835" t="str">
        <f>[5]Lodging!B69</f>
        <v>Median</v>
      </c>
      <c r="J171" s="834">
        <f>[5]Lodging!C69</f>
        <v>155.39679999999998</v>
      </c>
      <c r="L171" s="835" t="str">
        <f>[5]Lodging!B76</f>
        <v>Median</v>
      </c>
      <c r="M171" s="834">
        <f>[5]Lodging!C76</f>
        <v>0.80249999999999999</v>
      </c>
      <c r="N171" s="834">
        <f>[5]Lodging!D76</f>
        <v>80.25</v>
      </c>
      <c r="P171" s="835" t="str">
        <f>[5]Lodging!B83</f>
        <v>Median</v>
      </c>
      <c r="Q171" s="834">
        <f>[5]Lodging!C83</f>
        <v>13.5</v>
      </c>
      <c r="R171" s="836">
        <f>[5]Lodging!D83</f>
        <v>46.075499999999998</v>
      </c>
    </row>
    <row r="172" spans="2:18" ht="13.5" thickBot="1">
      <c r="B172" s="838" t="str">
        <f>[5]Lodging!B56</f>
        <v># of Studies</v>
      </c>
      <c r="C172" s="839">
        <f>[5]Lodging!C56</f>
        <v>6</v>
      </c>
      <c r="D172" s="839">
        <f>[5]Lodging!D56</f>
        <v>6</v>
      </c>
      <c r="E172" s="840"/>
      <c r="F172" s="841" t="str">
        <f>[5]Lodging!B63</f>
        <v># of Studies</v>
      </c>
      <c r="G172" s="839">
        <f>[5]Lodging!C63</f>
        <v>4</v>
      </c>
      <c r="H172" s="840"/>
      <c r="I172" s="841" t="str">
        <f>[5]Lodging!B70</f>
        <v># of Studies</v>
      </c>
      <c r="J172" s="839">
        <f>[5]Lodging!C70</f>
        <v>2</v>
      </c>
      <c r="K172" s="840"/>
      <c r="L172" s="841" t="str">
        <f>[5]Lodging!B77</f>
        <v># of Studies</v>
      </c>
      <c r="M172" s="839">
        <f>[5]Lodging!C77</f>
        <v>6</v>
      </c>
      <c r="N172" s="839">
        <f>[5]Lodging!D77</f>
        <v>6</v>
      </c>
      <c r="O172" s="840"/>
      <c r="P172" s="841" t="str">
        <f>[5]Lodging!B84</f>
        <v># of Studies</v>
      </c>
      <c r="Q172" s="839">
        <f>[5]Lodging!C84</f>
        <v>8</v>
      </c>
      <c r="R172" s="842">
        <f>[5]Lodging!D84</f>
        <v>8</v>
      </c>
    </row>
    <row r="173" spans="2:18" ht="13.5" thickBot="1"/>
    <row r="174" spans="2:18" ht="16.5" thickBot="1">
      <c r="B174" s="1885" t="str">
        <f>[5]Office!B73</f>
        <v>Office - All Types</v>
      </c>
      <c r="C174" s="1886"/>
      <c r="D174" s="1886"/>
      <c r="E174" s="1886"/>
      <c r="F174" s="1886"/>
      <c r="G174" s="1886"/>
      <c r="H174" s="1886"/>
      <c r="I174" s="1886"/>
      <c r="J174" s="1886"/>
      <c r="K174" s="1886"/>
      <c r="L174" s="1886"/>
      <c r="M174" s="1886"/>
      <c r="N174" s="1886"/>
      <c r="O174" s="1886"/>
      <c r="P174" s="1886"/>
      <c r="Q174" s="1886"/>
      <c r="R174" s="1887"/>
    </row>
    <row r="175" spans="2:18">
      <c r="B175" s="1888" t="str">
        <f>[5]Office!B74</f>
        <v>Total Building Use - All Electric</v>
      </c>
      <c r="C175" s="1889">
        <f>[5]Office!C74</f>
        <v>0</v>
      </c>
      <c r="D175" s="1889">
        <f>[5]Office!D74</f>
        <v>0</v>
      </c>
      <c r="F175" s="1890" t="str">
        <f>[5]Office!B81</f>
        <v>Total Building Use - Gas Heating</v>
      </c>
      <c r="G175" s="1891">
        <f>[5]Office!C81</f>
        <v>0</v>
      </c>
      <c r="I175" s="1892" t="str">
        <f>[5]Office!B88</f>
        <v>Total Building Use - Unknown Heating</v>
      </c>
      <c r="J175" s="1893">
        <f>[5]Office!C88</f>
        <v>0</v>
      </c>
      <c r="L175" s="1894" t="str">
        <f>[5]Office!B95</f>
        <v>Gas Use - Gas Heating</v>
      </c>
      <c r="M175" s="1894">
        <f>[5]Office!C95</f>
        <v>0</v>
      </c>
      <c r="N175" s="1894">
        <f>[5]Office!D95</f>
        <v>0</v>
      </c>
      <c r="P175" s="1895" t="str">
        <f>[5]Office!B102</f>
        <v>Electrical Use - No heating</v>
      </c>
      <c r="Q175" s="1895">
        <f>[5]Office!C102</f>
        <v>0</v>
      </c>
      <c r="R175" s="1896">
        <f>[5]Office!D102</f>
        <v>0</v>
      </c>
    </row>
    <row r="176" spans="2:18">
      <c r="B176" s="829" t="str">
        <f>[5]Office!B75</f>
        <v>Stat</v>
      </c>
      <c r="C176" s="830" t="str">
        <f>[5]Office!C75</f>
        <v>kWh/sf</v>
      </c>
      <c r="D176" s="830" t="str">
        <f>[5]Office!D75</f>
        <v>kBtu/sf</v>
      </c>
      <c r="F176" s="830" t="str">
        <f>[5]Office!B82</f>
        <v>Stat</v>
      </c>
      <c r="G176" s="830" t="str">
        <f>[5]Office!C82</f>
        <v>kBtu/sf</v>
      </c>
      <c r="I176" s="830" t="str">
        <f>[5]Office!B89</f>
        <v>Stat</v>
      </c>
      <c r="J176" s="830" t="str">
        <f>[5]Office!C89</f>
        <v>kBtu/sf</v>
      </c>
      <c r="L176" s="830" t="str">
        <f>[5]Office!B96</f>
        <v>Stat</v>
      </c>
      <c r="M176" s="830" t="str">
        <f>[5]Office!C96</f>
        <v>therm/sf</v>
      </c>
      <c r="N176" s="830" t="str">
        <f>[5]Office!D96</f>
        <v>kBtu/sf</v>
      </c>
      <c r="P176" s="830" t="str">
        <f>[5]Office!B103</f>
        <v>Stat</v>
      </c>
      <c r="Q176" s="830" t="str">
        <f>[5]Office!C103</f>
        <v>kWh/sf</v>
      </c>
      <c r="R176" s="831" t="str">
        <f>[5]Office!D103</f>
        <v>kBtu/sf</v>
      </c>
    </row>
    <row r="177" spans="2:18">
      <c r="B177" s="833" t="str">
        <f>[5]Office!B76</f>
        <v>Average</v>
      </c>
      <c r="C177" s="834">
        <f>[5]Office!C76</f>
        <v>23.58</v>
      </c>
      <c r="D177" s="834">
        <f>[5]Office!D76</f>
        <v>80.478539999999995</v>
      </c>
      <c r="F177" s="835" t="str">
        <f>[5]Office!B83</f>
        <v>Average</v>
      </c>
      <c r="G177" s="834">
        <f>[5]Office!C83</f>
        <v>88.384999999999991</v>
      </c>
      <c r="I177" s="835" t="str">
        <f>[5]Office!B90</f>
        <v>Average</v>
      </c>
      <c r="J177" s="834">
        <f>[5]Office!C90</f>
        <v>80.657799999999995</v>
      </c>
      <c r="L177" s="835" t="str">
        <f>[5]Office!B97</f>
        <v>Average</v>
      </c>
      <c r="M177" s="834">
        <f>[5]Office!C97</f>
        <v>0.30722727272727285</v>
      </c>
      <c r="N177" s="834">
        <f>[5]Office!D97</f>
        <v>30.722727272727273</v>
      </c>
      <c r="P177" s="835" t="str">
        <f>[5]Office!B104</f>
        <v>Average</v>
      </c>
      <c r="Q177" s="834">
        <f>[5]Office!C104</f>
        <v>14.7075</v>
      </c>
      <c r="R177" s="836">
        <f>[5]Office!D104</f>
        <v>50.196697499999999</v>
      </c>
    </row>
    <row r="178" spans="2:18">
      <c r="B178" s="833" t="str">
        <f>[5]Office!B77</f>
        <v>Max</v>
      </c>
      <c r="C178" s="834">
        <f>[5]Office!C77</f>
        <v>35</v>
      </c>
      <c r="D178" s="834">
        <f>[5]Office!D77</f>
        <v>119.455</v>
      </c>
      <c r="F178" s="835" t="str">
        <f>[5]Office!B84</f>
        <v>Max</v>
      </c>
      <c r="G178" s="834">
        <f>[5]Office!C84</f>
        <v>106.64</v>
      </c>
      <c r="I178" s="835" t="str">
        <f>[5]Office!B91</f>
        <v>Max</v>
      </c>
      <c r="J178" s="834">
        <f>[5]Office!C91</f>
        <v>80.710299999999989</v>
      </c>
      <c r="L178" s="835" t="str">
        <f>[5]Office!B98</f>
        <v>Max</v>
      </c>
      <c r="M178" s="834">
        <f>[5]Office!C98</f>
        <v>0.36</v>
      </c>
      <c r="N178" s="834">
        <f>[5]Office!D98</f>
        <v>36</v>
      </c>
      <c r="P178" s="835" t="str">
        <f>[5]Office!B105</f>
        <v>Max</v>
      </c>
      <c r="Q178" s="834">
        <f>[5]Office!C105</f>
        <v>20.9</v>
      </c>
      <c r="R178" s="836">
        <f>[5]Office!D105</f>
        <v>71.331699999999998</v>
      </c>
    </row>
    <row r="179" spans="2:18">
      <c r="B179" s="833" t="str">
        <f>[5]Office!B78</f>
        <v>Min</v>
      </c>
      <c r="C179" s="834">
        <f>[5]Office!C78</f>
        <v>19.2</v>
      </c>
      <c r="D179" s="834">
        <f>[5]Office!D78</f>
        <v>65.529599999999988</v>
      </c>
      <c r="F179" s="835" t="str">
        <f>[5]Office!B85</f>
        <v>Min</v>
      </c>
      <c r="G179" s="834">
        <f>[5]Office!C85</f>
        <v>73.739999999999995</v>
      </c>
      <c r="I179" s="835" t="str">
        <f>[5]Office!B92</f>
        <v>Min</v>
      </c>
      <c r="J179" s="834">
        <f>[5]Office!C92</f>
        <v>80.6053</v>
      </c>
      <c r="L179" s="835" t="str">
        <f>[5]Office!B99</f>
        <v>Min</v>
      </c>
      <c r="M179" s="834">
        <f>[5]Office!C99</f>
        <v>0.17699999999999999</v>
      </c>
      <c r="N179" s="834">
        <f>[5]Office!D99</f>
        <v>17.7</v>
      </c>
      <c r="P179" s="835" t="str">
        <f>[5]Office!B106</f>
        <v>Min</v>
      </c>
      <c r="Q179" s="834">
        <f>[5]Office!C106</f>
        <v>13.18</v>
      </c>
      <c r="R179" s="836">
        <f>[5]Office!D106</f>
        <v>44.983339999999998</v>
      </c>
    </row>
    <row r="180" spans="2:18">
      <c r="B180" s="833" t="str">
        <f>[5]Office!B79</f>
        <v>Median</v>
      </c>
      <c r="C180" s="834">
        <f>[5]Office!C79</f>
        <v>22.115000000000002</v>
      </c>
      <c r="D180" s="834">
        <f>[5]Office!D79</f>
        <v>75.478494999999995</v>
      </c>
      <c r="F180" s="835" t="str">
        <f>[5]Office!B86</f>
        <v>Median</v>
      </c>
      <c r="G180" s="834">
        <f>[5]Office!C86</f>
        <v>86.58</v>
      </c>
      <c r="I180" s="835" t="str">
        <f>[5]Office!B93</f>
        <v>Median</v>
      </c>
      <c r="J180" s="834">
        <f>[5]Office!C93</f>
        <v>80.657799999999995</v>
      </c>
      <c r="L180" s="835" t="str">
        <f>[5]Office!B100</f>
        <v>Median</v>
      </c>
      <c r="M180" s="834">
        <f>[5]Office!C100</f>
        <v>0.313</v>
      </c>
      <c r="N180" s="834">
        <f>[5]Office!D100</f>
        <v>31.3</v>
      </c>
      <c r="P180" s="835" t="str">
        <f>[5]Office!B107</f>
        <v>Median</v>
      </c>
      <c r="Q180" s="834">
        <f>[5]Office!C107</f>
        <v>13.675000000000001</v>
      </c>
      <c r="R180" s="836">
        <f>[5]Office!D107</f>
        <v>46.672774999999994</v>
      </c>
    </row>
    <row r="181" spans="2:18" ht="13.5" thickBot="1">
      <c r="B181" s="838" t="str">
        <f>[5]Office!B80</f>
        <v># of Studies</v>
      </c>
      <c r="C181" s="839">
        <f>[5]Office!C80</f>
        <v>8</v>
      </c>
      <c r="D181" s="839">
        <f>[5]Office!D80</f>
        <v>8</v>
      </c>
      <c r="E181" s="840"/>
      <c r="F181" s="841" t="str">
        <f>[5]Office!B87</f>
        <v># of Studies</v>
      </c>
      <c r="G181" s="839">
        <f>[5]Office!C87</f>
        <v>4</v>
      </c>
      <c r="H181" s="840"/>
      <c r="I181" s="841" t="str">
        <f>[5]Office!B94</f>
        <v># of Studies</v>
      </c>
      <c r="J181" s="839">
        <f>[5]Office!C94</f>
        <v>2</v>
      </c>
      <c r="K181" s="840"/>
      <c r="L181" s="841" t="str">
        <f>[5]Office!B101</f>
        <v># of Studies</v>
      </c>
      <c r="M181" s="839">
        <f>[5]Office!C101</f>
        <v>11</v>
      </c>
      <c r="N181" s="839">
        <f>[5]Office!D101</f>
        <v>11</v>
      </c>
      <c r="O181" s="840"/>
      <c r="P181" s="841" t="str">
        <f>[5]Office!B108</f>
        <v># of Studies</v>
      </c>
      <c r="Q181" s="839">
        <f>[5]Office!C108</f>
        <v>8</v>
      </c>
      <c r="R181" s="842">
        <f>[5]Office!D108</f>
        <v>8</v>
      </c>
    </row>
    <row r="182" spans="2:18" ht="13.5" thickBot="1">
      <c r="B182" s="879"/>
      <c r="C182" s="880"/>
      <c r="D182" s="880"/>
      <c r="F182" s="881"/>
      <c r="G182" s="880"/>
      <c r="I182" s="879"/>
      <c r="J182" s="880"/>
      <c r="L182" s="879"/>
      <c r="M182" s="880"/>
      <c r="N182" s="880"/>
      <c r="P182" s="881"/>
      <c r="Q182" s="880"/>
      <c r="R182" s="880"/>
    </row>
    <row r="183" spans="2:18" ht="16.5" thickBot="1">
      <c r="B183" s="1885" t="str">
        <f>[5]Office!B111</f>
        <v>Office - Actual Billing Data with Building Size [Average 324,000 sf, Range 60,000 - 1,232,000 sf (Ref. 20)]</v>
      </c>
      <c r="C183" s="1886"/>
      <c r="D183" s="1886"/>
      <c r="E183" s="1886"/>
      <c r="F183" s="1886"/>
      <c r="G183" s="1886"/>
      <c r="H183" s="1886"/>
      <c r="I183" s="1886"/>
      <c r="J183" s="1886"/>
      <c r="K183" s="1886"/>
      <c r="L183" s="1886"/>
      <c r="M183" s="1886"/>
      <c r="N183" s="1886"/>
      <c r="O183" s="1886"/>
      <c r="P183" s="1886"/>
      <c r="Q183" s="1886"/>
      <c r="R183" s="1887"/>
    </row>
    <row r="184" spans="2:18">
      <c r="B184" s="1888" t="str">
        <f>[5]Office!B112</f>
        <v>Total Building Use - All Electric</v>
      </c>
      <c r="C184" s="1889">
        <f>[5]Office!C112</f>
        <v>0</v>
      </c>
      <c r="D184" s="1889">
        <f>[5]Office!D112</f>
        <v>0</v>
      </c>
      <c r="F184" s="1890" t="str">
        <f>[5]Office!B119</f>
        <v>Total Building Use - Gas Heating</v>
      </c>
      <c r="G184" s="1891">
        <f>[5]Office!C119</f>
        <v>0</v>
      </c>
      <c r="I184" s="1892" t="str">
        <f>[5]Office!B126</f>
        <v>Total Building Use - Unknown Heating</v>
      </c>
      <c r="J184" s="1893">
        <f>[5]Office!C126</f>
        <v>0</v>
      </c>
      <c r="L184" s="1894" t="str">
        <f>[5]Office!B133</f>
        <v>Gas Use - Gas Heating</v>
      </c>
      <c r="M184" s="1894">
        <f>[5]Office!C133</f>
        <v>0</v>
      </c>
      <c r="N184" s="1894">
        <f>[5]Office!D133</f>
        <v>0</v>
      </c>
      <c r="P184" s="1895" t="str">
        <f>[5]Office!B140</f>
        <v>Electrical Use - No Heating</v>
      </c>
      <c r="Q184" s="1895">
        <f>[5]Office!C140</f>
        <v>0</v>
      </c>
      <c r="R184" s="1896">
        <f>[5]Office!D140</f>
        <v>0</v>
      </c>
    </row>
    <row r="185" spans="2:18">
      <c r="B185" s="829" t="str">
        <f>[5]Office!B113</f>
        <v>Stat</v>
      </c>
      <c r="C185" s="830" t="str">
        <f>[5]Office!C113</f>
        <v>kWh/sf</v>
      </c>
      <c r="D185" s="830" t="str">
        <f>[5]Office!D113</f>
        <v>kBtu/sf</v>
      </c>
      <c r="F185" s="830" t="str">
        <f>[5]Office!B120</f>
        <v>Stat</v>
      </c>
      <c r="G185" s="830" t="str">
        <f>[5]Office!C120</f>
        <v>kBtu/sf</v>
      </c>
      <c r="I185" s="830" t="str">
        <f>[5]Office!B127</f>
        <v>Stat</v>
      </c>
      <c r="J185" s="830" t="str">
        <f>[5]Office!C127</f>
        <v>kBtu/sf</v>
      </c>
      <c r="L185" s="830" t="str">
        <f>[5]Office!B134</f>
        <v>Stat</v>
      </c>
      <c r="M185" s="830" t="str">
        <f>[5]Office!C134</f>
        <v>therm/sf</v>
      </c>
      <c r="N185" s="830" t="str">
        <f>[5]Office!D134</f>
        <v>kBtu/sf</v>
      </c>
      <c r="P185" s="830" t="str">
        <f>[5]Office!B141</f>
        <v>Stat</v>
      </c>
      <c r="Q185" s="830" t="str">
        <f>[5]Office!C141</f>
        <v>kWh/sf</v>
      </c>
      <c r="R185" s="831" t="str">
        <f>[5]Office!D141</f>
        <v>kBtu/sf</v>
      </c>
    </row>
    <row r="186" spans="2:18">
      <c r="B186" s="833" t="str">
        <f>[5]Office!B114</f>
        <v>Average</v>
      </c>
      <c r="C186" s="834">
        <f>[5]Office!C114</f>
        <v>20.8</v>
      </c>
      <c r="D186" s="834">
        <f>[5]Office!D114</f>
        <v>70.990399999999994</v>
      </c>
      <c r="F186" s="835" t="str">
        <f>[5]Office!B121</f>
        <v>Average</v>
      </c>
      <c r="G186" s="834">
        <f>[5]Office!C121</f>
        <v>92.256311830991208</v>
      </c>
      <c r="I186" s="835" t="str">
        <f>[5]Office!B128</f>
        <v>Average</v>
      </c>
      <c r="J186" s="834">
        <f>[5]Office!C128</f>
        <v>77.3</v>
      </c>
      <c r="L186" s="835" t="str">
        <f>[5]Office!B135</f>
        <v>Average</v>
      </c>
      <c r="M186" s="834">
        <f>[5]Office!C135</f>
        <v>0.18763629243729049</v>
      </c>
      <c r="N186" s="834">
        <f>[5]Office!D135</f>
        <v>18.763629243729049</v>
      </c>
      <c r="P186" s="835" t="str">
        <f>[5]Office!B142</f>
        <v>Average</v>
      </c>
      <c r="Q186" s="834">
        <f>[5]Office!C142</f>
        <v>21.533162199608025</v>
      </c>
      <c r="R186" s="836">
        <f>[5]Office!D142</f>
        <v>73.492682587262181</v>
      </c>
    </row>
    <row r="187" spans="2:18">
      <c r="B187" s="833" t="str">
        <f>[5]Office!B115</f>
        <v>Max</v>
      </c>
      <c r="C187" s="834">
        <f>[5]Office!C115</f>
        <v>46.3</v>
      </c>
      <c r="D187" s="834">
        <f>[5]Office!D115</f>
        <v>158.02189999999999</v>
      </c>
      <c r="F187" s="835" t="str">
        <f>[5]Office!B122</f>
        <v>Max</v>
      </c>
      <c r="G187" s="834">
        <f>[5]Office!C122</f>
        <v>305.49171358812094</v>
      </c>
      <c r="I187" s="835" t="str">
        <f>[5]Office!B129</f>
        <v>Max</v>
      </c>
      <c r="J187" s="834">
        <f>[5]Office!C129</f>
        <v>305.49171358812094</v>
      </c>
      <c r="L187" s="835" t="str">
        <f>[5]Office!B136</f>
        <v>Max</v>
      </c>
      <c r="M187" s="834">
        <f>[5]Office!C136</f>
        <v>1.3546481306160414</v>
      </c>
      <c r="N187" s="834">
        <f>[5]Office!D136</f>
        <v>135.46481306160413</v>
      </c>
      <c r="P187" s="835" t="str">
        <f>[5]Office!B143</f>
        <v>Max</v>
      </c>
      <c r="Q187" s="834">
        <f>[5]Office!C143</f>
        <v>50.146992874582686</v>
      </c>
      <c r="R187" s="836">
        <f>[5]Office!D143</f>
        <v>171.15168668095069</v>
      </c>
    </row>
    <row r="188" spans="2:18">
      <c r="B188" s="833" t="str">
        <f>[5]Office!B116</f>
        <v>Min</v>
      </c>
      <c r="C188" s="834">
        <f>[5]Office!C116</f>
        <v>6.6</v>
      </c>
      <c r="D188" s="834">
        <f>[5]Office!D116</f>
        <v>22.525799999999997</v>
      </c>
      <c r="F188" s="835" t="str">
        <f>[5]Office!B123</f>
        <v>Min</v>
      </c>
      <c r="G188" s="834">
        <f>[5]Office!C123</f>
        <v>35.991955486467752</v>
      </c>
      <c r="I188" s="835" t="str">
        <f>[5]Office!B130</f>
        <v>Min</v>
      </c>
      <c r="J188" s="834">
        <f>[5]Office!C130</f>
        <v>21.9518421764643</v>
      </c>
      <c r="L188" s="835" t="str">
        <f>[5]Office!B137</f>
        <v>Min</v>
      </c>
      <c r="M188" s="834">
        <f>[5]Office!C137</f>
        <v>1.6218650559287652E-3</v>
      </c>
      <c r="N188" s="834">
        <f>[5]Office!D137</f>
        <v>0.16218650559287651</v>
      </c>
      <c r="P188" s="835" t="str">
        <f>[5]Office!B144</f>
        <v>Min</v>
      </c>
      <c r="Q188" s="834">
        <f>[5]Office!C144</f>
        <v>10.376795693448214</v>
      </c>
      <c r="R188" s="836">
        <f>[5]Office!D144</f>
        <v>35.416003701738752</v>
      </c>
    </row>
    <row r="189" spans="2:18">
      <c r="B189" s="833" t="str">
        <f>[5]Office!B117</f>
        <v>Median</v>
      </c>
      <c r="C189" s="834">
        <f>[5]Office!C117</f>
        <v>20.2</v>
      </c>
      <c r="D189" s="834">
        <f>[5]Office!D117</f>
        <v>68.942599999999999</v>
      </c>
      <c r="F189" s="835" t="str">
        <f>[5]Office!B124</f>
        <v>Median</v>
      </c>
      <c r="G189" s="834">
        <f>[5]Office!C124</f>
        <v>77.918871929700003</v>
      </c>
      <c r="I189" s="835" t="str">
        <f>[5]Office!B131</f>
        <v>Median</v>
      </c>
      <c r="J189" s="834">
        <f>[5]Office!C131</f>
        <v>69.519016171185655</v>
      </c>
      <c r="L189" s="835" t="str">
        <f>[5]Office!B138</f>
        <v>Median</v>
      </c>
      <c r="M189" s="834">
        <f>[5]Office!C138</f>
        <v>0.06</v>
      </c>
      <c r="N189" s="834">
        <f>[5]Office!D138</f>
        <v>6</v>
      </c>
      <c r="P189" s="835" t="str">
        <f>[5]Office!B145</f>
        <v>Median</v>
      </c>
      <c r="Q189" s="834">
        <f>[5]Office!C145</f>
        <v>18.45574541077659</v>
      </c>
      <c r="R189" s="836">
        <f>[5]Office!D145</f>
        <v>62.989459086980496</v>
      </c>
    </row>
    <row r="190" spans="2:18" ht="13.5" thickBot="1">
      <c r="B190" s="838" t="str">
        <f>[5]Office!B118</f>
        <v># of Buildings</v>
      </c>
      <c r="C190" s="839">
        <f>[5]Office!C118</f>
        <v>35</v>
      </c>
      <c r="D190" s="839">
        <f>[5]Office!D118</f>
        <v>35</v>
      </c>
      <c r="E190" s="840"/>
      <c r="F190" s="841" t="str">
        <f>[5]Office!B125</f>
        <v># of Buildings</v>
      </c>
      <c r="G190" s="839">
        <f>[5]Office!C125</f>
        <v>15</v>
      </c>
      <c r="H190" s="840"/>
      <c r="I190" s="841" t="str">
        <f>[5]Office!B132</f>
        <v># of Buildings</v>
      </c>
      <c r="J190" s="839">
        <f>[5]Office!C132</f>
        <v>50</v>
      </c>
      <c r="K190" s="840"/>
      <c r="L190" s="841" t="str">
        <f>[5]Office!B139</f>
        <v># of Buildings</v>
      </c>
      <c r="M190" s="839">
        <f>[5]Office!C139</f>
        <v>15</v>
      </c>
      <c r="N190" s="839">
        <f>[5]Office!D139</f>
        <v>15</v>
      </c>
      <c r="O190" s="840"/>
      <c r="P190" s="841" t="str">
        <f>[5]Office!B146</f>
        <v># of Buildings</v>
      </c>
      <c r="Q190" s="839">
        <f>[5]Office!C146</f>
        <v>15</v>
      </c>
      <c r="R190" s="842">
        <f>[5]Office!D146</f>
        <v>15</v>
      </c>
    </row>
    <row r="191" spans="2:18" ht="13.5" thickBot="1">
      <c r="B191" s="879"/>
      <c r="C191" s="880"/>
      <c r="D191" s="880"/>
      <c r="F191" s="881"/>
      <c r="G191" s="880"/>
      <c r="I191" s="879"/>
      <c r="J191" s="880"/>
      <c r="L191" s="879"/>
      <c r="M191" s="880"/>
      <c r="N191" s="880"/>
      <c r="P191" s="881"/>
      <c r="Q191" s="880"/>
      <c r="R191" s="880"/>
    </row>
    <row r="192" spans="2:18" ht="16.5" thickBot="1">
      <c r="B192" s="1885" t="str">
        <f>[5]Other!B41</f>
        <v>Other - Aquatic Facility</v>
      </c>
      <c r="C192" s="1886"/>
      <c r="D192" s="1886"/>
      <c r="E192" s="1886"/>
      <c r="F192" s="1886"/>
      <c r="G192" s="1886"/>
      <c r="H192" s="1886"/>
      <c r="I192" s="1886"/>
      <c r="J192" s="1886"/>
      <c r="K192" s="1886"/>
      <c r="L192" s="1886"/>
      <c r="M192" s="1886"/>
      <c r="N192" s="1886"/>
      <c r="O192" s="1886"/>
      <c r="P192" s="1886"/>
      <c r="Q192" s="1886"/>
      <c r="R192" s="1887"/>
    </row>
    <row r="193" spans="2:18">
      <c r="B193" s="1888" t="str">
        <f>[5]Other!B42</f>
        <v>Total Building Use - All Electric</v>
      </c>
      <c r="C193" s="1889">
        <f>[5]Other!C42</f>
        <v>0</v>
      </c>
      <c r="D193" s="1889">
        <f>[5]Other!D42</f>
        <v>0</v>
      </c>
      <c r="F193" s="1890" t="str">
        <f>[5]Other!B49</f>
        <v>Total Building Use - Gas Heating</v>
      </c>
      <c r="G193" s="1891">
        <f>[5]Other!C49</f>
        <v>0</v>
      </c>
      <c r="I193" s="1897" t="s">
        <v>864</v>
      </c>
      <c r="J193" s="1897" t="e">
        <f>[5]Assembly!#REF!</f>
        <v>#REF!</v>
      </c>
      <c r="L193" s="1894" t="s">
        <v>870</v>
      </c>
      <c r="M193" s="1894">
        <f>[5]Grocery!C258</f>
        <v>0</v>
      </c>
      <c r="N193" s="1894">
        <f>[5]Grocery!D258</f>
        <v>0</v>
      </c>
      <c r="P193" s="1895" t="str">
        <f>[5]Other!B56</f>
        <v>Electrical Use - No Heating</v>
      </c>
      <c r="Q193" s="1895">
        <f>[5]Other!C56</f>
        <v>0</v>
      </c>
      <c r="R193" s="1896">
        <f>[5]Other!D56</f>
        <v>0</v>
      </c>
    </row>
    <row r="194" spans="2:18">
      <c r="B194" s="829" t="str">
        <f>[5]Other!B43</f>
        <v>Stat</v>
      </c>
      <c r="C194" s="830" t="str">
        <f>[5]Other!C43</f>
        <v>kWh/sf</v>
      </c>
      <c r="D194" s="830" t="str">
        <f>[5]Other!D43</f>
        <v>kBtu/sf</v>
      </c>
      <c r="F194" s="830" t="str">
        <f>[5]Other!B50</f>
        <v>Stat</v>
      </c>
      <c r="G194" s="830" t="str">
        <f>[5]Other!C50</f>
        <v>kBtu/sf</v>
      </c>
      <c r="I194" s="1877" t="s">
        <v>865</v>
      </c>
      <c r="J194" s="1878"/>
      <c r="L194" s="1874" t="s">
        <v>869</v>
      </c>
      <c r="M194" s="1874"/>
      <c r="N194" s="1874"/>
      <c r="P194" s="830" t="str">
        <f>[5]Other!B57</f>
        <v>Stat</v>
      </c>
      <c r="Q194" s="830" t="str">
        <f>[5]Other!C57</f>
        <v>kWh/sf</v>
      </c>
      <c r="R194" s="831" t="str">
        <f>[5]Other!D57</f>
        <v>kBtu/sf</v>
      </c>
    </row>
    <row r="195" spans="2:18">
      <c r="B195" s="833" t="str">
        <f>[5]Other!B44</f>
        <v>Average</v>
      </c>
      <c r="C195" s="834">
        <f>[5]Other!C44</f>
        <v>83.61</v>
      </c>
      <c r="D195" s="834">
        <f>[5]Other!D44</f>
        <v>285.36093</v>
      </c>
      <c r="F195" s="835" t="str">
        <f>[5]Other!B51</f>
        <v>Average</v>
      </c>
      <c r="G195" s="834">
        <f>[5]Other!C51</f>
        <v>378.435</v>
      </c>
      <c r="I195" s="1879"/>
      <c r="J195" s="1880"/>
      <c r="L195" s="1874"/>
      <c r="M195" s="1874"/>
      <c r="N195" s="1874"/>
      <c r="P195" s="835" t="str">
        <f>[5]Other!B58</f>
        <v>Average</v>
      </c>
      <c r="Q195" s="834">
        <f>[5]Other!C58</f>
        <v>20.049999999999997</v>
      </c>
      <c r="R195" s="836">
        <f>[5]Other!D58</f>
        <v>68.430649999999986</v>
      </c>
    </row>
    <row r="196" spans="2:18">
      <c r="B196" s="833" t="str">
        <f>[5]Other!B45</f>
        <v>Max</v>
      </c>
      <c r="C196" s="834">
        <f>[5]Other!C45</f>
        <v>102.65</v>
      </c>
      <c r="D196" s="834">
        <f>[5]Other!D45</f>
        <v>350.34444999999999</v>
      </c>
      <c r="F196" s="835" t="str">
        <f>[5]Other!B52</f>
        <v>Max</v>
      </c>
      <c r="G196" s="834">
        <f>[5]Other!C52</f>
        <v>471.04</v>
      </c>
      <c r="I196" s="1879"/>
      <c r="J196" s="1880"/>
      <c r="L196" s="1874"/>
      <c r="M196" s="1874"/>
      <c r="N196" s="1874"/>
      <c r="P196" s="835" t="str">
        <f>[5]Other!B59</f>
        <v>Max</v>
      </c>
      <c r="Q196" s="834">
        <f>[5]Other!C59</f>
        <v>20.22</v>
      </c>
      <c r="R196" s="836">
        <f>[5]Other!D59</f>
        <v>69.010859999999994</v>
      </c>
    </row>
    <row r="197" spans="2:18">
      <c r="B197" s="833" t="str">
        <f>[5]Other!B46</f>
        <v>Min</v>
      </c>
      <c r="C197" s="834">
        <f>[5]Other!C46</f>
        <v>64.569999999999993</v>
      </c>
      <c r="D197" s="834">
        <f>[5]Other!D46</f>
        <v>220.37740999999997</v>
      </c>
      <c r="F197" s="835" t="str">
        <f>[5]Other!B53</f>
        <v>Min</v>
      </c>
      <c r="G197" s="834">
        <f>[5]Other!C53</f>
        <v>285.83</v>
      </c>
      <c r="I197" s="1879"/>
      <c r="J197" s="1880"/>
      <c r="L197" s="1874"/>
      <c r="M197" s="1874"/>
      <c r="N197" s="1874"/>
      <c r="P197" s="835" t="str">
        <f>[5]Other!B60</f>
        <v>Min</v>
      </c>
      <c r="Q197" s="834">
        <f>[5]Other!C60</f>
        <v>19.88</v>
      </c>
      <c r="R197" s="836">
        <f>[5]Other!D60</f>
        <v>67.850439999999992</v>
      </c>
    </row>
    <row r="198" spans="2:18">
      <c r="B198" s="833" t="str">
        <f>[5]Other!B47</f>
        <v>Median</v>
      </c>
      <c r="C198" s="834">
        <f>[5]Other!C47</f>
        <v>83.61</v>
      </c>
      <c r="D198" s="834">
        <f>[5]Other!D47</f>
        <v>285.36093</v>
      </c>
      <c r="F198" s="835" t="str">
        <f>[5]Other!B54</f>
        <v>Median</v>
      </c>
      <c r="G198" s="834">
        <f>[5]Other!C54</f>
        <v>378.435</v>
      </c>
      <c r="I198" s="1879"/>
      <c r="J198" s="1880"/>
      <c r="L198" s="1874"/>
      <c r="M198" s="1874"/>
      <c r="N198" s="1874"/>
      <c r="P198" s="835" t="str">
        <f>[5]Other!B61</f>
        <v>Median</v>
      </c>
      <c r="Q198" s="834">
        <f>[5]Other!C61</f>
        <v>20.049999999999997</v>
      </c>
      <c r="R198" s="836">
        <f>[5]Other!D61</f>
        <v>68.430649999999986</v>
      </c>
    </row>
    <row r="199" spans="2:18" ht="13.5" thickBot="1">
      <c r="B199" s="838" t="str">
        <f>[5]Other!B48</f>
        <v># of Studies</v>
      </c>
      <c r="C199" s="839">
        <f>[5]Other!C48</f>
        <v>2</v>
      </c>
      <c r="D199" s="839">
        <f>[5]Other!D48</f>
        <v>2</v>
      </c>
      <c r="E199" s="840"/>
      <c r="F199" s="841" t="str">
        <f>[5]Other!B55</f>
        <v># of Studies</v>
      </c>
      <c r="G199" s="839">
        <f>[5]Other!C55</f>
        <v>2</v>
      </c>
      <c r="H199" s="840"/>
      <c r="I199" s="1881"/>
      <c r="J199" s="1882"/>
      <c r="K199" s="840"/>
      <c r="L199" s="1876"/>
      <c r="M199" s="1876"/>
      <c r="N199" s="1876"/>
      <c r="O199" s="840"/>
      <c r="P199" s="841" t="str">
        <f>[5]Other!B62</f>
        <v># of Studies</v>
      </c>
      <c r="Q199" s="839">
        <f>[5]Other!C62</f>
        <v>2</v>
      </c>
      <c r="R199" s="842">
        <f>[5]Other!D62</f>
        <v>2</v>
      </c>
    </row>
    <row r="200" spans="2:18" ht="13.5" thickBot="1"/>
    <row r="201" spans="2:18" ht="16.5" thickBot="1">
      <c r="B201" s="1885" t="str">
        <f>[5]Other!B65</f>
        <v>Other - Sports Facility</v>
      </c>
      <c r="C201" s="1886"/>
      <c r="D201" s="1886"/>
      <c r="E201" s="1886"/>
      <c r="F201" s="1886"/>
      <c r="G201" s="1886"/>
      <c r="H201" s="1886"/>
      <c r="I201" s="1886"/>
      <c r="J201" s="1886"/>
      <c r="K201" s="1886"/>
      <c r="L201" s="1886"/>
      <c r="M201" s="1886"/>
      <c r="N201" s="1886"/>
      <c r="O201" s="1886"/>
      <c r="P201" s="1886"/>
      <c r="Q201" s="1886"/>
      <c r="R201" s="1887"/>
    </row>
    <row r="202" spans="2:18">
      <c r="B202" s="1888" t="str">
        <f>[5]Other!B66</f>
        <v>Total Building Use - All Electric</v>
      </c>
      <c r="C202" s="1889">
        <f>[5]Other!C66</f>
        <v>0</v>
      </c>
      <c r="D202" s="1889">
        <f>[5]Other!D66</f>
        <v>0</v>
      </c>
      <c r="F202" s="1890" t="str">
        <f>[5]Other!B73</f>
        <v>Total Building Use - Gas Heating</v>
      </c>
      <c r="G202" s="1891">
        <f>[5]Other!C73</f>
        <v>0</v>
      </c>
      <c r="I202" s="1897" t="s">
        <v>864</v>
      </c>
      <c r="J202" s="1897" t="e">
        <f>[5]Assembly!#REF!</f>
        <v>#REF!</v>
      </c>
      <c r="L202" s="1894" t="s">
        <v>870</v>
      </c>
      <c r="M202" s="1894">
        <f>[5]Grocery!C267</f>
        <v>0</v>
      </c>
      <c r="N202" s="1894">
        <f>[5]Grocery!D267</f>
        <v>0</v>
      </c>
      <c r="P202" s="1895" t="str">
        <f>[5]Other!B80</f>
        <v>Electrical Use - No Heating</v>
      </c>
      <c r="Q202" s="1895">
        <f>[5]Other!C80</f>
        <v>0</v>
      </c>
      <c r="R202" s="1896">
        <f>[5]Other!D80</f>
        <v>0</v>
      </c>
    </row>
    <row r="203" spans="2:18">
      <c r="B203" s="829" t="str">
        <f>[5]Other!B67</f>
        <v>Stat</v>
      </c>
      <c r="C203" s="830" t="str">
        <f>[5]Other!C67</f>
        <v>kWh/sf</v>
      </c>
      <c r="D203" s="830" t="str">
        <f>[5]Other!D67</f>
        <v>kBtu/sf</v>
      </c>
      <c r="F203" s="830" t="str">
        <f>[5]Other!B74</f>
        <v>Stat</v>
      </c>
      <c r="G203" s="830" t="str">
        <f>[5]Other!C74</f>
        <v>kBtu/sf</v>
      </c>
      <c r="I203" s="1877" t="s">
        <v>865</v>
      </c>
      <c r="J203" s="1878"/>
      <c r="L203" s="1874" t="s">
        <v>869</v>
      </c>
      <c r="M203" s="1874"/>
      <c r="N203" s="1874"/>
      <c r="P203" s="830" t="str">
        <f>[5]Other!B81</f>
        <v>Stat</v>
      </c>
      <c r="Q203" s="830" t="str">
        <f>[5]Other!C81</f>
        <v>kWh/sf</v>
      </c>
      <c r="R203" s="831" t="str">
        <f>[5]Other!D81</f>
        <v>kBtu/sf</v>
      </c>
    </row>
    <row r="204" spans="2:18">
      <c r="B204" s="833" t="str">
        <f>[5]Other!B68</f>
        <v>Average</v>
      </c>
      <c r="C204" s="834">
        <f>[5]Other!C68</f>
        <v>29.03</v>
      </c>
      <c r="D204" s="834">
        <f>[5]Other!D68</f>
        <v>99.079389999999989</v>
      </c>
      <c r="F204" s="835" t="str">
        <f>[5]Other!B75</f>
        <v>Average</v>
      </c>
      <c r="G204" s="834">
        <f>[5]Other!C75</f>
        <v>116.1</v>
      </c>
      <c r="I204" s="1879"/>
      <c r="J204" s="1880"/>
      <c r="L204" s="1874"/>
      <c r="M204" s="1874"/>
      <c r="N204" s="1874"/>
      <c r="P204" s="835" t="str">
        <f>[5]Other!B82</f>
        <v>Average</v>
      </c>
      <c r="Q204" s="834">
        <f>[5]Other!C82</f>
        <v>17.420000000000002</v>
      </c>
      <c r="R204" s="836">
        <f>[5]Other!D82</f>
        <v>59.454459999999997</v>
      </c>
    </row>
    <row r="205" spans="2:18">
      <c r="B205" s="833" t="str">
        <f>[5]Other!B69</f>
        <v>Max</v>
      </c>
      <c r="C205" s="834">
        <f>[5]Other!C69</f>
        <v>33.11</v>
      </c>
      <c r="D205" s="834">
        <f>[5]Other!D69</f>
        <v>113.00442999999999</v>
      </c>
      <c r="F205" s="835" t="str">
        <f>[5]Other!B76</f>
        <v>Max</v>
      </c>
      <c r="G205" s="834">
        <f>[5]Other!C76</f>
        <v>134.97</v>
      </c>
      <c r="I205" s="1879"/>
      <c r="J205" s="1880"/>
      <c r="L205" s="1874"/>
      <c r="M205" s="1874"/>
      <c r="N205" s="1874"/>
      <c r="P205" s="835" t="str">
        <f>[5]Other!B83</f>
        <v>Max</v>
      </c>
      <c r="Q205" s="834">
        <f>[5]Other!C83</f>
        <v>18.13</v>
      </c>
      <c r="R205" s="836">
        <f>[5]Other!D83</f>
        <v>61.877689999999994</v>
      </c>
    </row>
    <row r="206" spans="2:18">
      <c r="B206" s="833" t="str">
        <f>[5]Other!B70</f>
        <v>Min</v>
      </c>
      <c r="C206" s="834">
        <f>[5]Other!C70</f>
        <v>24.95</v>
      </c>
      <c r="D206" s="834">
        <f>[5]Other!D70</f>
        <v>85.154349999999994</v>
      </c>
      <c r="F206" s="835" t="str">
        <f>[5]Other!B77</f>
        <v>Min</v>
      </c>
      <c r="G206" s="834">
        <f>[5]Other!C77</f>
        <v>97.23</v>
      </c>
      <c r="I206" s="1879"/>
      <c r="J206" s="1880"/>
      <c r="L206" s="1874"/>
      <c r="M206" s="1874"/>
      <c r="N206" s="1874"/>
      <c r="P206" s="835" t="str">
        <f>[5]Other!B84</f>
        <v>Min</v>
      </c>
      <c r="Q206" s="834">
        <f>[5]Other!C84</f>
        <v>16.71</v>
      </c>
      <c r="R206" s="836">
        <f>[5]Other!D84</f>
        <v>57.031230000000001</v>
      </c>
    </row>
    <row r="207" spans="2:18">
      <c r="B207" s="833" t="str">
        <f>[5]Other!B71</f>
        <v>Median</v>
      </c>
      <c r="C207" s="834">
        <f>[5]Other!C71</f>
        <v>29.03</v>
      </c>
      <c r="D207" s="834">
        <f>[5]Other!D71</f>
        <v>99.079389999999989</v>
      </c>
      <c r="F207" s="835" t="str">
        <f>[5]Other!B78</f>
        <v>Median</v>
      </c>
      <c r="G207" s="834">
        <f>[5]Other!C78</f>
        <v>116.1</v>
      </c>
      <c r="I207" s="1879"/>
      <c r="J207" s="1880"/>
      <c r="L207" s="1874"/>
      <c r="M207" s="1874"/>
      <c r="N207" s="1874"/>
      <c r="P207" s="835" t="str">
        <f>[5]Other!B85</f>
        <v>Median</v>
      </c>
      <c r="Q207" s="834">
        <f>[5]Other!C85</f>
        <v>17.420000000000002</v>
      </c>
      <c r="R207" s="836">
        <f>[5]Other!D85</f>
        <v>59.454459999999997</v>
      </c>
    </row>
    <row r="208" spans="2:18" ht="13.5" thickBot="1">
      <c r="B208" s="838" t="str">
        <f>[5]Other!B72</f>
        <v># of Studies</v>
      </c>
      <c r="C208" s="839">
        <f>[5]Other!C72</f>
        <v>2</v>
      </c>
      <c r="D208" s="839">
        <f>[5]Other!D72</f>
        <v>2</v>
      </c>
      <c r="E208" s="840"/>
      <c r="F208" s="841" t="str">
        <f>[5]Other!B79</f>
        <v># of Studies</v>
      </c>
      <c r="G208" s="839">
        <f>[5]Other!C79</f>
        <v>2</v>
      </c>
      <c r="H208" s="840"/>
      <c r="I208" s="1881"/>
      <c r="J208" s="1882"/>
      <c r="K208" s="840"/>
      <c r="L208" s="1876"/>
      <c r="M208" s="1876"/>
      <c r="N208" s="1876"/>
      <c r="O208" s="840"/>
      <c r="P208" s="841" t="str">
        <f>[5]Other!B86</f>
        <v># of Studies</v>
      </c>
      <c r="Q208" s="839">
        <f>[5]Other!C86</f>
        <v>2</v>
      </c>
      <c r="R208" s="842">
        <f>[5]Other!D86</f>
        <v>2</v>
      </c>
    </row>
    <row r="209" spans="2:18" ht="13.5" thickBot="1"/>
    <row r="210" spans="2:18" ht="16.5" thickBot="1">
      <c r="B210" s="1885" t="str">
        <f>[5]Other!B89</f>
        <v>Other - Auditorium</v>
      </c>
      <c r="C210" s="1886"/>
      <c r="D210" s="1886"/>
      <c r="E210" s="1886"/>
      <c r="F210" s="1886"/>
      <c r="G210" s="1886"/>
      <c r="H210" s="1886"/>
      <c r="I210" s="1886"/>
      <c r="J210" s="1886"/>
      <c r="K210" s="1886"/>
      <c r="L210" s="1886"/>
      <c r="M210" s="1886"/>
      <c r="N210" s="1886"/>
      <c r="O210" s="1886"/>
      <c r="P210" s="1886"/>
      <c r="Q210" s="1886"/>
      <c r="R210" s="1887"/>
    </row>
    <row r="211" spans="2:18">
      <c r="B211" s="1888" t="str">
        <f>[5]Other!B90</f>
        <v>Total Building Use - All Electric</v>
      </c>
      <c r="C211" s="1889">
        <f>[5]Other!C90</f>
        <v>0</v>
      </c>
      <c r="D211" s="1889">
        <f>[5]Other!D90</f>
        <v>0</v>
      </c>
      <c r="F211" s="1890" t="str">
        <f>[5]Other!B97</f>
        <v>Total Building Use - Gas Heating</v>
      </c>
      <c r="G211" s="1891">
        <f>[5]Other!C97</f>
        <v>0</v>
      </c>
      <c r="I211" s="1897" t="s">
        <v>864</v>
      </c>
      <c r="J211" s="1897" t="e">
        <f>[5]Assembly!#REF!</f>
        <v>#REF!</v>
      </c>
      <c r="L211" s="1894" t="s">
        <v>870</v>
      </c>
      <c r="M211" s="1894">
        <f>[5]Grocery!C276</f>
        <v>0</v>
      </c>
      <c r="N211" s="1894">
        <f>[5]Grocery!D276</f>
        <v>0</v>
      </c>
      <c r="P211" s="1895" t="str">
        <f>[5]Other!B104</f>
        <v>Electrical Use - No Heating</v>
      </c>
      <c r="Q211" s="1895">
        <f>[5]Other!C104</f>
        <v>0</v>
      </c>
      <c r="R211" s="1896">
        <f>[5]Other!D104</f>
        <v>0</v>
      </c>
    </row>
    <row r="212" spans="2:18">
      <c r="B212" s="829" t="str">
        <f>[5]Other!B91</f>
        <v>Stat</v>
      </c>
      <c r="C212" s="830" t="str">
        <f>[5]Other!C91</f>
        <v>kWh/sf</v>
      </c>
      <c r="D212" s="830" t="str">
        <f>[5]Other!D91</f>
        <v>kBtu/sf</v>
      </c>
      <c r="F212" s="830" t="str">
        <f>[5]Other!B98</f>
        <v>Stat</v>
      </c>
      <c r="G212" s="830" t="str">
        <f>[5]Other!C98</f>
        <v>kBtu/sf</v>
      </c>
      <c r="I212" s="1877" t="s">
        <v>865</v>
      </c>
      <c r="J212" s="1878"/>
      <c r="L212" s="1874" t="s">
        <v>869</v>
      </c>
      <c r="M212" s="1874"/>
      <c r="N212" s="1874"/>
      <c r="P212" s="830" t="str">
        <f>[5]Other!B105</f>
        <v>Stat</v>
      </c>
      <c r="Q212" s="830" t="str">
        <f>[5]Other!C105</f>
        <v>kWh/sf</v>
      </c>
      <c r="R212" s="831" t="str">
        <f>[5]Other!D105</f>
        <v>kBtu/sf</v>
      </c>
    </row>
    <row r="213" spans="2:18">
      <c r="B213" s="833" t="str">
        <f>[5]Other!B92</f>
        <v>Average</v>
      </c>
      <c r="C213" s="834">
        <f>[5]Other!C92</f>
        <v>24.29</v>
      </c>
      <c r="D213" s="834">
        <f>[5]Other!D92</f>
        <v>82.901769999999999</v>
      </c>
      <c r="F213" s="835" t="str">
        <f>[5]Other!B99</f>
        <v>Average</v>
      </c>
      <c r="G213" s="834">
        <f>[5]Other!C99</f>
        <v>100.705</v>
      </c>
      <c r="I213" s="1879"/>
      <c r="J213" s="1880"/>
      <c r="L213" s="1874"/>
      <c r="M213" s="1874"/>
      <c r="N213" s="1874"/>
      <c r="P213" s="835" t="str">
        <f>[5]Other!B106</f>
        <v>Average</v>
      </c>
      <c r="Q213" s="834">
        <f>[5]Other!C106</f>
        <v>11.865</v>
      </c>
      <c r="R213" s="836">
        <f>[5]Other!D106</f>
        <v>40.495244999999997</v>
      </c>
    </row>
    <row r="214" spans="2:18">
      <c r="B214" s="833" t="str">
        <f>[5]Other!B93</f>
        <v>Max</v>
      </c>
      <c r="C214" s="834">
        <f>[5]Other!C93</f>
        <v>26</v>
      </c>
      <c r="D214" s="834">
        <f>[5]Other!D93</f>
        <v>88.738</v>
      </c>
      <c r="F214" s="835" t="str">
        <f>[5]Other!B100</f>
        <v>Max</v>
      </c>
      <c r="G214" s="834">
        <f>[5]Other!C100</f>
        <v>107.69</v>
      </c>
      <c r="I214" s="1879"/>
      <c r="J214" s="1880"/>
      <c r="L214" s="1874"/>
      <c r="M214" s="1874"/>
      <c r="N214" s="1874"/>
      <c r="P214" s="835" t="str">
        <f>[5]Other!B107</f>
        <v>Max</v>
      </c>
      <c r="Q214" s="834">
        <f>[5]Other!C107</f>
        <v>12.52</v>
      </c>
      <c r="R214" s="836">
        <f>[5]Other!D107</f>
        <v>42.730759999999997</v>
      </c>
    </row>
    <row r="215" spans="2:18">
      <c r="B215" s="833" t="str">
        <f>[5]Other!B94</f>
        <v>Min</v>
      </c>
      <c r="C215" s="834">
        <f>[5]Other!C94</f>
        <v>22.58</v>
      </c>
      <c r="D215" s="834">
        <f>[5]Other!D94</f>
        <v>77.065539999999984</v>
      </c>
      <c r="F215" s="835" t="str">
        <f>[5]Other!B101</f>
        <v>Min</v>
      </c>
      <c r="G215" s="834">
        <f>[5]Other!C101</f>
        <v>93.72</v>
      </c>
      <c r="I215" s="1879"/>
      <c r="J215" s="1880"/>
      <c r="L215" s="1874"/>
      <c r="M215" s="1874"/>
      <c r="N215" s="1874"/>
      <c r="P215" s="835" t="str">
        <f>[5]Other!B108</f>
        <v>Min</v>
      </c>
      <c r="Q215" s="834">
        <f>[5]Other!C108</f>
        <v>11.21</v>
      </c>
      <c r="R215" s="836">
        <f>[5]Other!D108</f>
        <v>38.259729999999998</v>
      </c>
    </row>
    <row r="216" spans="2:18">
      <c r="B216" s="833" t="str">
        <f>[5]Other!B95</f>
        <v>Median</v>
      </c>
      <c r="C216" s="834">
        <f>[5]Other!C95</f>
        <v>24.29</v>
      </c>
      <c r="D216" s="834">
        <f>[5]Other!D95</f>
        <v>82.901769999999999</v>
      </c>
      <c r="F216" s="835" t="str">
        <f>[5]Other!B102</f>
        <v>Median</v>
      </c>
      <c r="G216" s="834">
        <f>[5]Other!C102</f>
        <v>100.705</v>
      </c>
      <c r="I216" s="1879"/>
      <c r="J216" s="1880"/>
      <c r="L216" s="1874"/>
      <c r="M216" s="1874"/>
      <c r="N216" s="1874"/>
      <c r="P216" s="835" t="str">
        <f>[5]Other!B109</f>
        <v>Median</v>
      </c>
      <c r="Q216" s="834">
        <f>[5]Other!C109</f>
        <v>11.865</v>
      </c>
      <c r="R216" s="836">
        <f>[5]Other!D109</f>
        <v>40.495244999999997</v>
      </c>
    </row>
    <row r="217" spans="2:18" ht="13.5" thickBot="1">
      <c r="B217" s="838" t="str">
        <f>[5]Other!B96</f>
        <v># of Studies</v>
      </c>
      <c r="C217" s="839">
        <f>[5]Other!C96</f>
        <v>2</v>
      </c>
      <c r="D217" s="839">
        <f>[5]Other!D96</f>
        <v>2</v>
      </c>
      <c r="E217" s="840"/>
      <c r="F217" s="841" t="str">
        <f>[5]Other!B103</f>
        <v># of Studies</v>
      </c>
      <c r="G217" s="839">
        <f>[5]Other!C103</f>
        <v>2</v>
      </c>
      <c r="H217" s="840"/>
      <c r="I217" s="1881"/>
      <c r="J217" s="1882"/>
      <c r="K217" s="840"/>
      <c r="L217" s="1876"/>
      <c r="M217" s="1876"/>
      <c r="N217" s="1876"/>
      <c r="O217" s="840"/>
      <c r="P217" s="841" t="str">
        <f>[5]Other!B110</f>
        <v># of Studies</v>
      </c>
      <c r="Q217" s="839">
        <f>[5]Other!C110</f>
        <v>2</v>
      </c>
      <c r="R217" s="842">
        <f>[5]Other!D110</f>
        <v>2</v>
      </c>
    </row>
    <row r="218" spans="2:18" ht="13.5" thickBot="1"/>
    <row r="219" spans="2:18" ht="16.5" thickBot="1">
      <c r="B219" s="1885" t="str">
        <f>[5]Other!B113</f>
        <v>Other - Laundry</v>
      </c>
      <c r="C219" s="1886"/>
      <c r="D219" s="1886"/>
      <c r="E219" s="1886"/>
      <c r="F219" s="1886"/>
      <c r="G219" s="1886"/>
      <c r="H219" s="1886"/>
      <c r="I219" s="1886"/>
      <c r="J219" s="1886"/>
      <c r="K219" s="1886"/>
      <c r="L219" s="1886"/>
      <c r="M219" s="1886"/>
      <c r="N219" s="1886"/>
      <c r="O219" s="1886"/>
      <c r="P219" s="1886"/>
      <c r="Q219" s="1886"/>
      <c r="R219" s="1887"/>
    </row>
    <row r="220" spans="2:18">
      <c r="B220" s="1888" t="s">
        <v>867</v>
      </c>
      <c r="C220" s="1889">
        <f>[5]Grocery!C249</f>
        <v>0</v>
      </c>
      <c r="D220" s="1889">
        <f>[5]Grocery!D249</f>
        <v>0</v>
      </c>
      <c r="F220" s="1890" t="s">
        <v>868</v>
      </c>
      <c r="G220" s="1891" t="e">
        <f>[5]Assembly!#REF!</f>
        <v>#REF!</v>
      </c>
      <c r="I220" s="1897" t="s">
        <v>864</v>
      </c>
      <c r="J220" s="1897" t="e">
        <f>[5]Assembly!#REF!</f>
        <v>#REF!</v>
      </c>
      <c r="L220" s="1894" t="str">
        <f>[5]Other!B114</f>
        <v>Gas Use - Gas Heating</v>
      </c>
      <c r="M220" s="1894">
        <f>[5]Other!C114</f>
        <v>0</v>
      </c>
      <c r="N220" s="1894">
        <f>[5]Other!D114</f>
        <v>0</v>
      </c>
      <c r="P220" s="1895" t="s">
        <v>871</v>
      </c>
      <c r="Q220" s="1895">
        <f>[5]Grocery!G289</f>
        <v>0</v>
      </c>
      <c r="R220" s="1896">
        <f>[5]Grocery!H289</f>
        <v>0</v>
      </c>
    </row>
    <row r="221" spans="2:18">
      <c r="B221" s="1873" t="s">
        <v>869</v>
      </c>
      <c r="C221" s="1874"/>
      <c r="D221" s="1874"/>
      <c r="F221" s="1877" t="s">
        <v>865</v>
      </c>
      <c r="G221" s="1878"/>
      <c r="I221" s="1877" t="s">
        <v>865</v>
      </c>
      <c r="J221" s="1878"/>
      <c r="L221" s="830" t="str">
        <f>[5]Other!B115</f>
        <v>Stat</v>
      </c>
      <c r="M221" s="830" t="str">
        <f>[5]Other!C115</f>
        <v>therm/sf</v>
      </c>
      <c r="N221" s="830" t="str">
        <f>[5]Other!D115</f>
        <v>kBtu/sf</v>
      </c>
      <c r="P221" s="1874" t="s">
        <v>869</v>
      </c>
      <c r="Q221" s="1874"/>
      <c r="R221" s="1883"/>
    </row>
    <row r="222" spans="2:18">
      <c r="B222" s="1873"/>
      <c r="C222" s="1874"/>
      <c r="D222" s="1874"/>
      <c r="F222" s="1879"/>
      <c r="G222" s="1880"/>
      <c r="I222" s="1879"/>
      <c r="J222" s="1880"/>
      <c r="L222" s="835" t="str">
        <f>[5]Other!B116</f>
        <v>Average</v>
      </c>
      <c r="M222" s="834">
        <f>[5]Other!C116</f>
        <v>7.6239999999999997</v>
      </c>
      <c r="N222" s="834">
        <f>[5]Other!D116</f>
        <v>762.4</v>
      </c>
      <c r="P222" s="1874"/>
      <c r="Q222" s="1874"/>
      <c r="R222" s="1883"/>
    </row>
    <row r="223" spans="2:18">
      <c r="B223" s="1873"/>
      <c r="C223" s="1874"/>
      <c r="D223" s="1874"/>
      <c r="F223" s="1879"/>
      <c r="G223" s="1880"/>
      <c r="I223" s="1879"/>
      <c r="J223" s="1880"/>
      <c r="L223" s="835" t="str">
        <f>[5]Other!B117</f>
        <v>Max</v>
      </c>
      <c r="M223" s="834">
        <f>[5]Other!C117</f>
        <v>7.6239999999999997</v>
      </c>
      <c r="N223" s="834">
        <f>[5]Other!D117</f>
        <v>762.4</v>
      </c>
      <c r="P223" s="1874"/>
      <c r="Q223" s="1874"/>
      <c r="R223" s="1883"/>
    </row>
    <row r="224" spans="2:18">
      <c r="B224" s="1873"/>
      <c r="C224" s="1874"/>
      <c r="D224" s="1874"/>
      <c r="F224" s="1879"/>
      <c r="G224" s="1880"/>
      <c r="I224" s="1879"/>
      <c r="J224" s="1880"/>
      <c r="L224" s="835" t="str">
        <f>[5]Other!B118</f>
        <v>Min</v>
      </c>
      <c r="M224" s="834">
        <f>[5]Other!C118</f>
        <v>7.6239999999999997</v>
      </c>
      <c r="N224" s="834">
        <f>[5]Other!D118</f>
        <v>762.4</v>
      </c>
      <c r="P224" s="1874"/>
      <c r="Q224" s="1874"/>
      <c r="R224" s="1883"/>
    </row>
    <row r="225" spans="2:18">
      <c r="B225" s="1873"/>
      <c r="C225" s="1874"/>
      <c r="D225" s="1874"/>
      <c r="F225" s="1879"/>
      <c r="G225" s="1880"/>
      <c r="I225" s="1879"/>
      <c r="J225" s="1880"/>
      <c r="L225" s="835" t="str">
        <f>[5]Other!B119</f>
        <v>Median</v>
      </c>
      <c r="M225" s="834">
        <f>[5]Other!C119</f>
        <v>7.6239999999999997</v>
      </c>
      <c r="N225" s="834">
        <f>[5]Other!D119</f>
        <v>762.4</v>
      </c>
      <c r="P225" s="1874"/>
      <c r="Q225" s="1874"/>
      <c r="R225" s="1883"/>
    </row>
    <row r="226" spans="2:18" ht="13.5" thickBot="1">
      <c r="B226" s="1875"/>
      <c r="C226" s="1876"/>
      <c r="D226" s="1876"/>
      <c r="E226" s="840"/>
      <c r="F226" s="1881"/>
      <c r="G226" s="1882"/>
      <c r="H226" s="840"/>
      <c r="I226" s="1881"/>
      <c r="J226" s="1882"/>
      <c r="K226" s="840"/>
      <c r="L226" s="841" t="str">
        <f>[5]Other!B120</f>
        <v># of Studies</v>
      </c>
      <c r="M226" s="839">
        <f>[5]Other!C120</f>
        <v>1</v>
      </c>
      <c r="N226" s="839">
        <f>[5]Other!D120</f>
        <v>1</v>
      </c>
      <c r="O226" s="840"/>
      <c r="P226" s="1876"/>
      <c r="Q226" s="1876"/>
      <c r="R226" s="1884"/>
    </row>
    <row r="227" spans="2:18" ht="13.5" thickBot="1"/>
    <row r="228" spans="2:18" ht="16.5" thickBot="1">
      <c r="B228" s="1885" t="str">
        <f>[5]Other!B123</f>
        <v>Other - Shop</v>
      </c>
      <c r="C228" s="1886"/>
      <c r="D228" s="1886"/>
      <c r="E228" s="1886"/>
      <c r="F228" s="1886"/>
      <c r="G228" s="1886"/>
      <c r="H228" s="1886"/>
      <c r="I228" s="1886"/>
      <c r="J228" s="1886"/>
      <c r="K228" s="1886"/>
      <c r="L228" s="1886"/>
      <c r="M228" s="1886"/>
      <c r="N228" s="1886"/>
      <c r="O228" s="1886"/>
      <c r="P228" s="1886"/>
      <c r="Q228" s="1886"/>
      <c r="R228" s="1887"/>
    </row>
    <row r="229" spans="2:18">
      <c r="B229" s="1888" t="s">
        <v>867</v>
      </c>
      <c r="C229" s="1889">
        <f>[5]Grocery!C258</f>
        <v>0</v>
      </c>
      <c r="D229" s="1889">
        <f>[5]Grocery!D258</f>
        <v>0</v>
      </c>
      <c r="F229" s="1890" t="s">
        <v>868</v>
      </c>
      <c r="G229" s="1891" t="e">
        <f>[5]Assembly!#REF!</f>
        <v>#REF!</v>
      </c>
      <c r="I229" s="1897" t="s">
        <v>864</v>
      </c>
      <c r="J229" s="1897" t="e">
        <f>[5]Assembly!#REF!</f>
        <v>#REF!</v>
      </c>
      <c r="L229" s="1894" t="str">
        <f>[5]Other!B124</f>
        <v>Gas Use - Gas Heating</v>
      </c>
      <c r="M229" s="1894">
        <f>[5]Other!C124</f>
        <v>0</v>
      </c>
      <c r="N229" s="1894">
        <f>[5]Other!D124</f>
        <v>0</v>
      </c>
      <c r="P229" s="1895" t="s">
        <v>871</v>
      </c>
      <c r="Q229" s="1895">
        <f>[5]Grocery!G298</f>
        <v>0</v>
      </c>
      <c r="R229" s="1896">
        <f>[5]Grocery!H298</f>
        <v>0</v>
      </c>
    </row>
    <row r="230" spans="2:18">
      <c r="B230" s="1873" t="s">
        <v>869</v>
      </c>
      <c r="C230" s="1874"/>
      <c r="D230" s="1874"/>
      <c r="F230" s="1877" t="s">
        <v>865</v>
      </c>
      <c r="G230" s="1878"/>
      <c r="I230" s="1877" t="s">
        <v>865</v>
      </c>
      <c r="J230" s="1878"/>
      <c r="L230" s="830" t="str">
        <f>[5]Other!B125</f>
        <v>Stat</v>
      </c>
      <c r="M230" s="830" t="str">
        <f>[5]Other!C125</f>
        <v>therm/sf</v>
      </c>
      <c r="N230" s="830" t="str">
        <f>[5]Other!D125</f>
        <v>kBtu/sf</v>
      </c>
      <c r="P230" s="1874" t="s">
        <v>869</v>
      </c>
      <c r="Q230" s="1874"/>
      <c r="R230" s="1883"/>
    </row>
    <row r="231" spans="2:18">
      <c r="B231" s="1873"/>
      <c r="C231" s="1874"/>
      <c r="D231" s="1874"/>
      <c r="F231" s="1879"/>
      <c r="G231" s="1880"/>
      <c r="I231" s="1879"/>
      <c r="J231" s="1880"/>
      <c r="L231" s="835" t="str">
        <f>[5]Other!B126</f>
        <v>Average</v>
      </c>
      <c r="M231" s="834">
        <f>[5]Other!C126</f>
        <v>0.42199999999999999</v>
      </c>
      <c r="N231" s="834">
        <f>[5]Other!D126</f>
        <v>42.2</v>
      </c>
      <c r="P231" s="1874"/>
      <c r="Q231" s="1874"/>
      <c r="R231" s="1883"/>
    </row>
    <row r="232" spans="2:18">
      <c r="B232" s="1873"/>
      <c r="C232" s="1874"/>
      <c r="D232" s="1874"/>
      <c r="F232" s="1879"/>
      <c r="G232" s="1880"/>
      <c r="I232" s="1879"/>
      <c r="J232" s="1880"/>
      <c r="L232" s="835" t="str">
        <f>[5]Other!B127</f>
        <v>Max</v>
      </c>
      <c r="M232" s="834">
        <f>[5]Other!C127</f>
        <v>0.50800000000000001</v>
      </c>
      <c r="N232" s="834">
        <f>[5]Other!D127</f>
        <v>50.8</v>
      </c>
      <c r="P232" s="1874"/>
      <c r="Q232" s="1874"/>
      <c r="R232" s="1883"/>
    </row>
    <row r="233" spans="2:18">
      <c r="B233" s="1873"/>
      <c r="C233" s="1874"/>
      <c r="D233" s="1874"/>
      <c r="F233" s="1879"/>
      <c r="G233" s="1880"/>
      <c r="I233" s="1879"/>
      <c r="J233" s="1880"/>
      <c r="L233" s="835" t="str">
        <f>[5]Other!B128</f>
        <v>Min</v>
      </c>
      <c r="M233" s="834">
        <f>[5]Other!C128</f>
        <v>0.36499999999999999</v>
      </c>
      <c r="N233" s="834">
        <f>[5]Other!D128</f>
        <v>36.5</v>
      </c>
      <c r="P233" s="1874"/>
      <c r="Q233" s="1874"/>
      <c r="R233" s="1883"/>
    </row>
    <row r="234" spans="2:18">
      <c r="B234" s="1873"/>
      <c r="C234" s="1874"/>
      <c r="D234" s="1874"/>
      <c r="F234" s="1879"/>
      <c r="G234" s="1880"/>
      <c r="I234" s="1879"/>
      <c r="J234" s="1880"/>
      <c r="L234" s="835" t="str">
        <f>[5]Other!B129</f>
        <v>Median</v>
      </c>
      <c r="M234" s="834">
        <f>[5]Other!C129</f>
        <v>0.40749999999999997</v>
      </c>
      <c r="N234" s="834">
        <f>[5]Other!D129</f>
        <v>40.75</v>
      </c>
      <c r="P234" s="1874"/>
      <c r="Q234" s="1874"/>
      <c r="R234" s="1883"/>
    </row>
    <row r="235" spans="2:18" ht="13.5" thickBot="1">
      <c r="B235" s="1875"/>
      <c r="C235" s="1876"/>
      <c r="D235" s="1876"/>
      <c r="E235" s="840"/>
      <c r="F235" s="1881"/>
      <c r="G235" s="1882"/>
      <c r="H235" s="840"/>
      <c r="I235" s="1881"/>
      <c r="J235" s="1882"/>
      <c r="K235" s="840"/>
      <c r="L235" s="841" t="str">
        <f>[5]Other!B130</f>
        <v># of Studies</v>
      </c>
      <c r="M235" s="839">
        <f>[5]Other!C130</f>
        <v>4</v>
      </c>
      <c r="N235" s="839">
        <f>[5]Other!D130</f>
        <v>4</v>
      </c>
      <c r="O235" s="840"/>
      <c r="P235" s="1876"/>
      <c r="Q235" s="1876"/>
      <c r="R235" s="1884"/>
    </row>
    <row r="236" spans="2:18" ht="13.5" thickBot="1"/>
    <row r="237" spans="2:18" ht="16.5" thickBot="1">
      <c r="B237" s="1885" t="str">
        <f>[5]Other!B133</f>
        <v>Other - Uncategorized</v>
      </c>
      <c r="C237" s="1886"/>
      <c r="D237" s="1886"/>
      <c r="E237" s="1886"/>
      <c r="F237" s="1886"/>
      <c r="G237" s="1886"/>
      <c r="H237" s="1886"/>
      <c r="I237" s="1886"/>
      <c r="J237" s="1886"/>
      <c r="K237" s="1886"/>
      <c r="L237" s="1886"/>
      <c r="M237" s="1886"/>
      <c r="N237" s="1886"/>
      <c r="O237" s="1886"/>
      <c r="P237" s="1886"/>
      <c r="Q237" s="1886"/>
      <c r="R237" s="1887"/>
    </row>
    <row r="238" spans="2:18">
      <c r="B238" s="1888" t="s">
        <v>867</v>
      </c>
      <c r="C238" s="1889">
        <f>[5]Grocery!C267</f>
        <v>0</v>
      </c>
      <c r="D238" s="1889">
        <f>[5]Grocery!D267</f>
        <v>0</v>
      </c>
      <c r="F238" s="1890" t="s">
        <v>868</v>
      </c>
      <c r="G238" s="1891" t="e">
        <f>[5]Assembly!#REF!</f>
        <v>#REF!</v>
      </c>
      <c r="I238" s="1897" t="s">
        <v>864</v>
      </c>
      <c r="J238" s="1897" t="e">
        <f>[5]Assembly!#REF!</f>
        <v>#REF!</v>
      </c>
      <c r="L238" s="1894" t="str">
        <f>[5]Other!B134</f>
        <v>Gas Use - Gas Heating</v>
      </c>
      <c r="M238" s="1894">
        <f>[5]Other!C134</f>
        <v>0</v>
      </c>
      <c r="N238" s="1894">
        <f>[5]Other!D134</f>
        <v>0</v>
      </c>
      <c r="P238" s="1895" t="s">
        <v>871</v>
      </c>
      <c r="Q238" s="1895">
        <f>[5]Grocery!G307</f>
        <v>0</v>
      </c>
      <c r="R238" s="1896">
        <f>[5]Grocery!H307</f>
        <v>0</v>
      </c>
    </row>
    <row r="239" spans="2:18">
      <c r="B239" s="1873" t="s">
        <v>869</v>
      </c>
      <c r="C239" s="1874"/>
      <c r="D239" s="1874"/>
      <c r="F239" s="1877" t="s">
        <v>865</v>
      </c>
      <c r="G239" s="1878"/>
      <c r="I239" s="1877" t="s">
        <v>865</v>
      </c>
      <c r="J239" s="1878"/>
      <c r="L239" s="830" t="str">
        <f>[5]Other!B135</f>
        <v>Stat</v>
      </c>
      <c r="M239" s="830" t="str">
        <f>[5]Other!C135</f>
        <v>therm/sf</v>
      </c>
      <c r="N239" s="830" t="str">
        <f>[5]Other!D135</f>
        <v>kBtu/sf</v>
      </c>
      <c r="P239" s="1874" t="s">
        <v>869</v>
      </c>
      <c r="Q239" s="1874"/>
      <c r="R239" s="1883"/>
    </row>
    <row r="240" spans="2:18">
      <c r="B240" s="1873"/>
      <c r="C240" s="1874"/>
      <c r="D240" s="1874"/>
      <c r="F240" s="1879"/>
      <c r="G240" s="1880"/>
      <c r="I240" s="1879"/>
      <c r="J240" s="1880"/>
      <c r="L240" s="835" t="str">
        <f>[5]Other!B136</f>
        <v>Average</v>
      </c>
      <c r="M240" s="834">
        <f>[5]Other!C136</f>
        <v>0.52</v>
      </c>
      <c r="N240" s="834">
        <f>[5]Other!D136</f>
        <v>52</v>
      </c>
      <c r="P240" s="1874"/>
      <c r="Q240" s="1874"/>
      <c r="R240" s="1883"/>
    </row>
    <row r="241" spans="2:18">
      <c r="B241" s="1873"/>
      <c r="C241" s="1874"/>
      <c r="D241" s="1874"/>
      <c r="F241" s="1879"/>
      <c r="G241" s="1880"/>
      <c r="I241" s="1879"/>
      <c r="J241" s="1880"/>
      <c r="L241" s="835" t="str">
        <f>[5]Other!B137</f>
        <v>Max</v>
      </c>
      <c r="M241" s="834">
        <f>[5]Other!C137</f>
        <v>0.52</v>
      </c>
      <c r="N241" s="834">
        <f>[5]Other!D137</f>
        <v>52</v>
      </c>
      <c r="P241" s="1874"/>
      <c r="Q241" s="1874"/>
      <c r="R241" s="1883"/>
    </row>
    <row r="242" spans="2:18">
      <c r="B242" s="1873"/>
      <c r="C242" s="1874"/>
      <c r="D242" s="1874"/>
      <c r="F242" s="1879"/>
      <c r="G242" s="1880"/>
      <c r="I242" s="1879"/>
      <c r="J242" s="1880"/>
      <c r="L242" s="835" t="str">
        <f>[5]Other!B138</f>
        <v>Min</v>
      </c>
      <c r="M242" s="834">
        <f>[5]Other!C138</f>
        <v>0.52</v>
      </c>
      <c r="N242" s="834">
        <f>[5]Other!D138</f>
        <v>52</v>
      </c>
      <c r="P242" s="1874"/>
      <c r="Q242" s="1874"/>
      <c r="R242" s="1883"/>
    </row>
    <row r="243" spans="2:18">
      <c r="B243" s="1873"/>
      <c r="C243" s="1874"/>
      <c r="D243" s="1874"/>
      <c r="F243" s="1879"/>
      <c r="G243" s="1880"/>
      <c r="I243" s="1879"/>
      <c r="J243" s="1880"/>
      <c r="L243" s="835" t="str">
        <f>[5]Other!B139</f>
        <v>Median</v>
      </c>
      <c r="M243" s="834">
        <f>[5]Other!C139</f>
        <v>0.52</v>
      </c>
      <c r="N243" s="834">
        <f>[5]Other!D139</f>
        <v>52</v>
      </c>
      <c r="P243" s="1874"/>
      <c r="Q243" s="1874"/>
      <c r="R243" s="1883"/>
    </row>
    <row r="244" spans="2:18" ht="13.5" thickBot="1">
      <c r="B244" s="1875"/>
      <c r="C244" s="1876"/>
      <c r="D244" s="1876"/>
      <c r="E244" s="840"/>
      <c r="F244" s="1881"/>
      <c r="G244" s="1882"/>
      <c r="H244" s="840"/>
      <c r="I244" s="1881"/>
      <c r="J244" s="1882"/>
      <c r="K244" s="840"/>
      <c r="L244" s="841" t="str">
        <f>[5]Other!B140</f>
        <v># of Studies</v>
      </c>
      <c r="M244" s="839">
        <f>[5]Other!C140</f>
        <v>1</v>
      </c>
      <c r="N244" s="839">
        <f>[5]Other!D140</f>
        <v>1</v>
      </c>
      <c r="O244" s="840"/>
      <c r="P244" s="1876"/>
      <c r="Q244" s="1876"/>
      <c r="R244" s="1884"/>
    </row>
    <row r="245" spans="2:18" ht="13.5" thickBot="1"/>
    <row r="246" spans="2:18" ht="16.5" thickBot="1">
      <c r="B246" s="1885" t="str">
        <f>[5]Restaurant!B55</f>
        <v>Restaurant - Fast Food Restaurant</v>
      </c>
      <c r="C246" s="1886"/>
      <c r="D246" s="1886"/>
      <c r="E246" s="1886"/>
      <c r="F246" s="1886"/>
      <c r="G246" s="1886"/>
      <c r="H246" s="1886"/>
      <c r="I246" s="1886"/>
      <c r="J246" s="1886"/>
      <c r="K246" s="1886"/>
      <c r="L246" s="1886"/>
      <c r="M246" s="1886"/>
      <c r="N246" s="1886"/>
      <c r="O246" s="1886"/>
      <c r="P246" s="1886"/>
      <c r="Q246" s="1886"/>
      <c r="R246" s="1887"/>
    </row>
    <row r="247" spans="2:18">
      <c r="B247" s="1888" t="str">
        <f>[5]Restaurant!B56</f>
        <v>Total Building Use - All Electric</v>
      </c>
      <c r="C247" s="1889">
        <f>[5]Restaurant!C56</f>
        <v>0</v>
      </c>
      <c r="D247" s="1889">
        <f>[5]Restaurant!D56</f>
        <v>0</v>
      </c>
      <c r="F247" s="1906" t="str">
        <f>[5]Restaurant!B63</f>
        <v>Total Building Use - Gas Heating</v>
      </c>
      <c r="G247" s="1907">
        <f>[5]Restaurant!C63</f>
        <v>0</v>
      </c>
      <c r="I247" s="1897" t="s">
        <v>864</v>
      </c>
      <c r="J247" s="1897" t="e">
        <f>[5]Assembly!#REF!</f>
        <v>#REF!</v>
      </c>
      <c r="L247" s="1894" t="str">
        <f>[5]Restaurant!B70</f>
        <v>Gas Use - Gas Heating</v>
      </c>
      <c r="M247" s="1894">
        <f>[5]Restaurant!C70</f>
        <v>0</v>
      </c>
      <c r="N247" s="1894">
        <f>[5]Restaurant!D70</f>
        <v>0</v>
      </c>
      <c r="P247" s="1895" t="str">
        <f>[5]Restaurant!B77</f>
        <v>Electrical Use - No Heating</v>
      </c>
      <c r="Q247" s="1895">
        <f>[5]Restaurant!C77</f>
        <v>0</v>
      </c>
      <c r="R247" s="1896">
        <f>[5]Restaurant!D77</f>
        <v>0</v>
      </c>
    </row>
    <row r="248" spans="2:18">
      <c r="B248" s="829" t="str">
        <f>[5]Restaurant!B57</f>
        <v>Stat</v>
      </c>
      <c r="C248" s="830" t="str">
        <f>[5]Restaurant!C57</f>
        <v>kWh/sf</v>
      </c>
      <c r="D248" s="830" t="str">
        <f>[5]Restaurant!D57</f>
        <v>kBtu/sf</v>
      </c>
      <c r="F248" s="829" t="str">
        <f>[5]Restaurant!B64</f>
        <v>Stat</v>
      </c>
      <c r="G248" s="831" t="str">
        <f>[5]Restaurant!C64</f>
        <v>kBtu/sf</v>
      </c>
      <c r="I248" s="1877" t="s">
        <v>865</v>
      </c>
      <c r="J248" s="1878"/>
      <c r="L248" s="830" t="str">
        <f>[5]Restaurant!B71</f>
        <v>Stat</v>
      </c>
      <c r="M248" s="830" t="str">
        <f>[5]Restaurant!C71</f>
        <v>therm/sf</v>
      </c>
      <c r="N248" s="830" t="str">
        <f>[5]Restaurant!D71</f>
        <v>kBtu/sf</v>
      </c>
      <c r="P248" s="830" t="str">
        <f>[5]Restaurant!B78</f>
        <v>Stat</v>
      </c>
      <c r="Q248" s="830" t="str">
        <f>[5]Restaurant!C78</f>
        <v>kWh/sf</v>
      </c>
      <c r="R248" s="831" t="str">
        <f>[5]Restaurant!D78</f>
        <v>kBtu/sf</v>
      </c>
    </row>
    <row r="249" spans="2:18">
      <c r="B249" s="833" t="str">
        <f>[5]Restaurant!B58</f>
        <v>Average</v>
      </c>
      <c r="C249" s="834">
        <f>[5]Restaurant!C58</f>
        <v>117.99499999999999</v>
      </c>
      <c r="D249" s="834">
        <f>[5]Restaurant!D58</f>
        <v>402.71693500000003</v>
      </c>
      <c r="F249" s="833" t="str">
        <f>[5]Restaurant!B65</f>
        <v>Average</v>
      </c>
      <c r="G249" s="836">
        <f>[5]Restaurant!C65</f>
        <v>581.28</v>
      </c>
      <c r="I249" s="1879"/>
      <c r="J249" s="1880"/>
      <c r="L249" s="835" t="str">
        <f>[5]Restaurant!B72</f>
        <v>Average</v>
      </c>
      <c r="M249" s="834">
        <f>[5]Restaurant!C72</f>
        <v>1.9712499999999999</v>
      </c>
      <c r="N249" s="834">
        <f>[5]Restaurant!D72</f>
        <v>197.125</v>
      </c>
      <c r="P249" s="835" t="str">
        <f>[5]Restaurant!B79</f>
        <v>Average</v>
      </c>
      <c r="Q249" s="834">
        <f>[5]Restaurant!C79</f>
        <v>84.537500000000009</v>
      </c>
      <c r="R249" s="836">
        <f>[5]Restaurant!D79</f>
        <v>288.52648749999997</v>
      </c>
    </row>
    <row r="250" spans="2:18">
      <c r="B250" s="833" t="str">
        <f>[5]Restaurant!B59</f>
        <v>Max</v>
      </c>
      <c r="C250" s="834">
        <f>[5]Restaurant!C59</f>
        <v>154.6</v>
      </c>
      <c r="D250" s="834">
        <f>[5]Restaurant!D59</f>
        <v>527.64979999999991</v>
      </c>
      <c r="F250" s="833" t="str">
        <f>[5]Restaurant!B66</f>
        <v>Max</v>
      </c>
      <c r="G250" s="836">
        <f>[5]Restaurant!C66</f>
        <v>587.76</v>
      </c>
      <c r="I250" s="1879"/>
      <c r="J250" s="1880"/>
      <c r="L250" s="835" t="str">
        <f>[5]Restaurant!B73</f>
        <v>Max</v>
      </c>
      <c r="M250" s="834">
        <f>[5]Restaurant!C73</f>
        <v>4.8410000000000002</v>
      </c>
      <c r="N250" s="834">
        <f>[5]Restaurant!D73</f>
        <v>484.1</v>
      </c>
      <c r="P250" s="835" t="str">
        <f>[5]Restaurant!B80</f>
        <v>Max</v>
      </c>
      <c r="Q250" s="834">
        <f>[5]Restaurant!C80</f>
        <v>113.62</v>
      </c>
      <c r="R250" s="836">
        <f>[5]Restaurant!D80</f>
        <v>387.78505999999999</v>
      </c>
    </row>
    <row r="251" spans="2:18">
      <c r="B251" s="833" t="str">
        <f>[5]Restaurant!B60</f>
        <v>Min</v>
      </c>
      <c r="C251" s="834">
        <f>[5]Restaurant!C60</f>
        <v>80.5</v>
      </c>
      <c r="D251" s="834">
        <f>[5]Restaurant!D60</f>
        <v>274.74649999999997</v>
      </c>
      <c r="F251" s="833" t="str">
        <f>[5]Restaurant!B67</f>
        <v>Min</v>
      </c>
      <c r="G251" s="836">
        <f>[5]Restaurant!C67</f>
        <v>574.79999999999995</v>
      </c>
      <c r="I251" s="1879"/>
      <c r="J251" s="1880"/>
      <c r="L251" s="835" t="str">
        <f>[5]Restaurant!B74</f>
        <v>Min</v>
      </c>
      <c r="M251" s="834">
        <f>[5]Restaurant!C74</f>
        <v>0.3</v>
      </c>
      <c r="N251" s="834">
        <f>[5]Restaurant!D74</f>
        <v>30</v>
      </c>
      <c r="P251" s="835" t="str">
        <f>[5]Restaurant!B81</f>
        <v>Min</v>
      </c>
      <c r="Q251" s="834">
        <f>[5]Restaurant!C81</f>
        <v>51.1</v>
      </c>
      <c r="R251" s="836">
        <f>[5]Restaurant!D81</f>
        <v>174.40430000000001</v>
      </c>
    </row>
    <row r="252" spans="2:18">
      <c r="B252" s="833" t="str">
        <f>[5]Restaurant!B61</f>
        <v>Median</v>
      </c>
      <c r="C252" s="834">
        <f>[5]Restaurant!C61</f>
        <v>118.44</v>
      </c>
      <c r="D252" s="834">
        <f>[5]Restaurant!D61</f>
        <v>404.23572000000001</v>
      </c>
      <c r="F252" s="833" t="str">
        <f>[5]Restaurant!B68</f>
        <v>Median</v>
      </c>
      <c r="G252" s="836">
        <f>[5]Restaurant!C68</f>
        <v>581.28</v>
      </c>
      <c r="I252" s="1879"/>
      <c r="J252" s="1880"/>
      <c r="L252" s="835" t="str">
        <f>[5]Restaurant!B75</f>
        <v>Median</v>
      </c>
      <c r="M252" s="834">
        <f>[5]Restaurant!C75</f>
        <v>1.3720000000000001</v>
      </c>
      <c r="N252" s="834">
        <f>[5]Restaurant!D75</f>
        <v>137.19999999999999</v>
      </c>
      <c r="P252" s="835" t="str">
        <f>[5]Restaurant!B82</f>
        <v>Median</v>
      </c>
      <c r="Q252" s="834">
        <f>[5]Restaurant!C82</f>
        <v>86.715000000000003</v>
      </c>
      <c r="R252" s="836">
        <f>[5]Restaurant!D82</f>
        <v>295.95829499999996</v>
      </c>
    </row>
    <row r="253" spans="2:18" ht="13.5" thickBot="1">
      <c r="B253" s="838" t="str">
        <f>[5]Restaurant!B62</f>
        <v># of Studies</v>
      </c>
      <c r="C253" s="839">
        <f>[5]Restaurant!C62</f>
        <v>4</v>
      </c>
      <c r="D253" s="839">
        <f>[5]Restaurant!D62</f>
        <v>4</v>
      </c>
      <c r="E253" s="840"/>
      <c r="F253" s="838" t="str">
        <f>[5]Restaurant!B69</f>
        <v># of Studies</v>
      </c>
      <c r="G253" s="842">
        <f>[5]Restaurant!C69</f>
        <v>2</v>
      </c>
      <c r="H253" s="840"/>
      <c r="I253" s="1881"/>
      <c r="J253" s="1882"/>
      <c r="K253" s="840"/>
      <c r="L253" s="841" t="str">
        <f>[5]Restaurant!B76</f>
        <v># of Studies</v>
      </c>
      <c r="M253" s="839">
        <f>[5]Restaurant!C76</f>
        <v>4</v>
      </c>
      <c r="N253" s="839">
        <f>[5]Restaurant!D76</f>
        <v>4</v>
      </c>
      <c r="O253" s="840"/>
      <c r="P253" s="841" t="str">
        <f>[5]Restaurant!B83</f>
        <v># of Studies</v>
      </c>
      <c r="Q253" s="839">
        <f>[5]Restaurant!C83</f>
        <v>4</v>
      </c>
      <c r="R253" s="842">
        <f>[5]Restaurant!D83</f>
        <v>4</v>
      </c>
    </row>
    <row r="254" spans="2:18" ht="13.5" thickBot="1"/>
    <row r="255" spans="2:18" ht="16.5" thickBot="1">
      <c r="B255" s="1885" t="str">
        <f>[5]Restaurant!B86</f>
        <v>Restaurant - Full Service Restaurant</v>
      </c>
      <c r="C255" s="1886"/>
      <c r="D255" s="1886"/>
      <c r="E255" s="1886"/>
      <c r="F255" s="1886"/>
      <c r="G255" s="1886"/>
      <c r="H255" s="1886"/>
      <c r="I255" s="1886"/>
      <c r="J255" s="1886"/>
      <c r="K255" s="1886"/>
      <c r="L255" s="1886"/>
      <c r="M255" s="1886"/>
      <c r="N255" s="1886"/>
      <c r="O255" s="1886"/>
      <c r="P255" s="1886"/>
      <c r="Q255" s="1886"/>
      <c r="R255" s="1887"/>
    </row>
    <row r="256" spans="2:18">
      <c r="B256" s="1888" t="str">
        <f>[5]Restaurant!B87</f>
        <v>Total Building Use - All Electric</v>
      </c>
      <c r="C256" s="1889">
        <f>[5]Restaurant!C87</f>
        <v>0</v>
      </c>
      <c r="D256" s="1889">
        <f>[5]Restaurant!D87</f>
        <v>0</v>
      </c>
      <c r="F256" s="1890" t="str">
        <f>[5]Restaurant!B94</f>
        <v>Total Building Use - Gas Heating</v>
      </c>
      <c r="G256" s="1891">
        <f>[5]Restaurant!C94</f>
        <v>0</v>
      </c>
      <c r="I256" s="1897" t="s">
        <v>864</v>
      </c>
      <c r="J256" s="1897" t="e">
        <f>[5]Assembly!#REF!</f>
        <v>#REF!</v>
      </c>
      <c r="L256" s="1894" t="str">
        <f>[5]Restaurant!B101</f>
        <v>Gas Use - Gas Heating</v>
      </c>
      <c r="M256" s="1894">
        <f>[5]Restaurant!C101</f>
        <v>0</v>
      </c>
      <c r="N256" s="1894">
        <f>[5]Restaurant!D101</f>
        <v>0</v>
      </c>
      <c r="P256" s="1895" t="str">
        <f>[5]Restaurant!B108</f>
        <v>Electrical Use - No Heating</v>
      </c>
      <c r="Q256" s="1895">
        <f>[5]Restaurant!C108</f>
        <v>0</v>
      </c>
      <c r="R256" s="1896">
        <f>[5]Restaurant!D108</f>
        <v>0</v>
      </c>
    </row>
    <row r="257" spans="2:18">
      <c r="B257" s="829" t="str">
        <f>[5]Restaurant!B88</f>
        <v>Stat</v>
      </c>
      <c r="C257" s="830" t="str">
        <f>[5]Restaurant!C88</f>
        <v>kWh/sf</v>
      </c>
      <c r="D257" s="830" t="str">
        <f>[5]Restaurant!D88</f>
        <v>kBtu/sf</v>
      </c>
      <c r="F257" s="830" t="str">
        <f>[5]Restaurant!B95</f>
        <v>Stat</v>
      </c>
      <c r="G257" s="830" t="str">
        <f>[5]Restaurant!C95</f>
        <v>kBtu/sf</v>
      </c>
      <c r="I257" s="1877" t="s">
        <v>865</v>
      </c>
      <c r="J257" s="1878"/>
      <c r="L257" s="830" t="str">
        <f>[5]Restaurant!B102</f>
        <v>Stat</v>
      </c>
      <c r="M257" s="830" t="str">
        <f>[5]Restaurant!C102</f>
        <v>therm/sf</v>
      </c>
      <c r="N257" s="830" t="str">
        <f>[5]Restaurant!D102</f>
        <v>kBtu/sf</v>
      </c>
      <c r="P257" s="830" t="str">
        <f>[5]Restaurant!B109</f>
        <v>Stat</v>
      </c>
      <c r="Q257" s="830" t="str">
        <f>[5]Restaurant!C109</f>
        <v>kWh/sf</v>
      </c>
      <c r="R257" s="831" t="str">
        <f>[5]Restaurant!D109</f>
        <v>kBtu/sf</v>
      </c>
    </row>
    <row r="258" spans="2:18">
      <c r="B258" s="833" t="str">
        <f>[5]Restaurant!B89</f>
        <v>Average</v>
      </c>
      <c r="C258" s="834">
        <f>[5]Restaurant!C89</f>
        <v>39.730000000000004</v>
      </c>
      <c r="D258" s="834">
        <f>[5]Restaurant!D89</f>
        <v>135.59849</v>
      </c>
      <c r="F258" s="835" t="str">
        <f>[5]Restaurant!B96</f>
        <v>Average</v>
      </c>
      <c r="G258" s="834">
        <f>[5]Restaurant!C96</f>
        <v>141.9</v>
      </c>
      <c r="I258" s="1879"/>
      <c r="J258" s="1880"/>
      <c r="L258" s="835" t="str">
        <f>[5]Restaurant!B103</f>
        <v>Average</v>
      </c>
      <c r="M258" s="834">
        <f>[5]Restaurant!C103</f>
        <v>1.1230000000000002</v>
      </c>
      <c r="N258" s="834">
        <f>[5]Restaurant!D103</f>
        <v>112.30000000000001</v>
      </c>
      <c r="P258" s="835" t="str">
        <f>[5]Restaurant!B110</f>
        <v>Average</v>
      </c>
      <c r="Q258" s="834">
        <f>[5]Restaurant!C110</f>
        <v>35.450000000000003</v>
      </c>
      <c r="R258" s="836">
        <f>[5]Restaurant!D110</f>
        <v>120.99084999999999</v>
      </c>
    </row>
    <row r="259" spans="2:18">
      <c r="B259" s="833" t="str">
        <f>[5]Restaurant!B90</f>
        <v>Max</v>
      </c>
      <c r="C259" s="834">
        <f>[5]Restaurant!C90</f>
        <v>46.7</v>
      </c>
      <c r="D259" s="834">
        <f>[5]Restaurant!D90</f>
        <v>159.3871</v>
      </c>
      <c r="F259" s="835" t="str">
        <f>[5]Restaurant!B97</f>
        <v>Max</v>
      </c>
      <c r="G259" s="834">
        <f>[5]Restaurant!C97</f>
        <v>167.19</v>
      </c>
      <c r="I259" s="1879"/>
      <c r="J259" s="1880"/>
      <c r="L259" s="835" t="str">
        <f>[5]Restaurant!B104</f>
        <v>Max</v>
      </c>
      <c r="M259" s="834">
        <f>[5]Restaurant!C104</f>
        <v>2.7960000000000003</v>
      </c>
      <c r="N259" s="834">
        <f>[5]Restaurant!D104</f>
        <v>279.60000000000002</v>
      </c>
      <c r="P259" s="835" t="str">
        <f>[5]Restaurant!B111</f>
        <v>Max</v>
      </c>
      <c r="Q259" s="834">
        <f>[5]Restaurant!C111</f>
        <v>41.4</v>
      </c>
      <c r="R259" s="836">
        <f>[5]Restaurant!D111</f>
        <v>141.29819999999998</v>
      </c>
    </row>
    <row r="260" spans="2:18">
      <c r="B260" s="833" t="str">
        <f>[5]Restaurant!B91</f>
        <v>Min</v>
      </c>
      <c r="C260" s="834">
        <f>[5]Restaurant!C91</f>
        <v>32.76</v>
      </c>
      <c r="D260" s="834">
        <f>[5]Restaurant!D91</f>
        <v>111.80987999999999</v>
      </c>
      <c r="F260" s="835" t="str">
        <f>[5]Restaurant!B98</f>
        <v>Min</v>
      </c>
      <c r="G260" s="834">
        <f>[5]Restaurant!C98</f>
        <v>116.61</v>
      </c>
      <c r="I260" s="1879"/>
      <c r="J260" s="1880"/>
      <c r="L260" s="835" t="str">
        <f>[5]Restaurant!B105</f>
        <v>Min</v>
      </c>
      <c r="M260" s="834">
        <f>[5]Restaurant!C105</f>
        <v>0.38200000000000001</v>
      </c>
      <c r="N260" s="834">
        <f>[5]Restaurant!D105</f>
        <v>38.200000000000003</v>
      </c>
      <c r="P260" s="835" t="str">
        <f>[5]Restaurant!B112</f>
        <v>Min</v>
      </c>
      <c r="Q260" s="834">
        <f>[5]Restaurant!C112</f>
        <v>29.5</v>
      </c>
      <c r="R260" s="836">
        <f>[5]Restaurant!D112</f>
        <v>100.6835</v>
      </c>
    </row>
    <row r="261" spans="2:18">
      <c r="B261" s="833" t="str">
        <f>[5]Restaurant!B92</f>
        <v>Median</v>
      </c>
      <c r="C261" s="834">
        <f>[5]Restaurant!C92</f>
        <v>39.730000000000004</v>
      </c>
      <c r="D261" s="834">
        <f>[5]Restaurant!D92</f>
        <v>135.59849</v>
      </c>
      <c r="F261" s="835" t="str">
        <f>[5]Restaurant!B99</f>
        <v>Median</v>
      </c>
      <c r="G261" s="834">
        <f>[5]Restaurant!C99</f>
        <v>141.9</v>
      </c>
      <c r="I261" s="1879"/>
      <c r="J261" s="1880"/>
      <c r="L261" s="835" t="str">
        <f>[5]Restaurant!B106</f>
        <v>Median</v>
      </c>
      <c r="M261" s="834">
        <f>[5]Restaurant!C106</f>
        <v>0.65700000000000003</v>
      </c>
      <c r="N261" s="834">
        <f>[5]Restaurant!D106</f>
        <v>65.7</v>
      </c>
      <c r="P261" s="835" t="str">
        <f>[5]Restaurant!B113</f>
        <v>Median</v>
      </c>
      <c r="Q261" s="834">
        <f>[5]Restaurant!C113</f>
        <v>35.450000000000003</v>
      </c>
      <c r="R261" s="836">
        <f>[5]Restaurant!D113</f>
        <v>120.99084999999999</v>
      </c>
    </row>
    <row r="262" spans="2:18" ht="13.5" thickBot="1">
      <c r="B262" s="838" t="str">
        <f>[5]Restaurant!B93</f>
        <v># of Studies</v>
      </c>
      <c r="C262" s="839">
        <f>[5]Restaurant!C93</f>
        <v>2</v>
      </c>
      <c r="D262" s="839">
        <f>[5]Restaurant!D93</f>
        <v>2</v>
      </c>
      <c r="E262" s="840">
        <f>[5]Other!E124</f>
        <v>0</v>
      </c>
      <c r="F262" s="841" t="str">
        <f>[5]Restaurant!B100</f>
        <v># of Studies</v>
      </c>
      <c r="G262" s="839">
        <f>[5]Restaurant!C100</f>
        <v>2</v>
      </c>
      <c r="H262" s="840"/>
      <c r="I262" s="1881"/>
      <c r="J262" s="1882"/>
      <c r="K262" s="840"/>
      <c r="L262" s="841" t="str">
        <f>[5]Restaurant!B107</f>
        <v># of Studies</v>
      </c>
      <c r="M262" s="839">
        <f>[5]Restaurant!C107</f>
        <v>4</v>
      </c>
      <c r="N262" s="839">
        <f>[5]Restaurant!D107</f>
        <v>4</v>
      </c>
      <c r="O262" s="840"/>
      <c r="P262" s="841" t="str">
        <f>[5]Restaurant!B114</f>
        <v># of Studies</v>
      </c>
      <c r="Q262" s="839">
        <f>[5]Restaurant!C114</f>
        <v>2</v>
      </c>
      <c r="R262" s="842">
        <f>[5]Restaurant!D114</f>
        <v>2</v>
      </c>
    </row>
    <row r="263" spans="2:18" ht="13.5" thickBot="1"/>
    <row r="264" spans="2:18" ht="16.5" thickBot="1">
      <c r="B264" s="1885" t="str">
        <f>[5]Restaurant!B117</f>
        <v>Restaurant - Uncategorized</v>
      </c>
      <c r="C264" s="1886"/>
      <c r="D264" s="1886"/>
      <c r="E264" s="1886"/>
      <c r="F264" s="1886"/>
      <c r="G264" s="1886"/>
      <c r="H264" s="1886"/>
      <c r="I264" s="1886"/>
      <c r="J264" s="1886"/>
      <c r="K264" s="1886"/>
      <c r="L264" s="1886"/>
      <c r="M264" s="1886"/>
      <c r="N264" s="1886"/>
      <c r="O264" s="1886"/>
      <c r="P264" s="1886"/>
      <c r="Q264" s="1886"/>
      <c r="R264" s="1887"/>
    </row>
    <row r="265" spans="2:18">
      <c r="B265" s="1888" t="s">
        <v>867</v>
      </c>
      <c r="C265" s="1889">
        <f>[5]Grocery!C294</f>
        <v>0</v>
      </c>
      <c r="D265" s="1889">
        <f>[5]Grocery!D294</f>
        <v>0</v>
      </c>
      <c r="F265" s="1890" t="s">
        <v>868</v>
      </c>
      <c r="G265" s="1891" t="e">
        <f>[5]Assembly!#REF!</f>
        <v>#REF!</v>
      </c>
      <c r="I265" s="1892" t="str">
        <f>[5]Restaurant!B118</f>
        <v>Total Building Use - Unknown Heating</v>
      </c>
      <c r="J265" s="1893">
        <f>[5]Restaurant!C118</f>
        <v>0</v>
      </c>
      <c r="L265" s="1894" t="str">
        <f>[5]Restaurant!B125</f>
        <v>Gas Use - Gas Heating</v>
      </c>
      <c r="M265" s="1894">
        <f>[5]Restaurant!C125</f>
        <v>0</v>
      </c>
      <c r="N265" s="1894">
        <f>[5]Restaurant!D125</f>
        <v>0</v>
      </c>
      <c r="P265" s="1895" t="s">
        <v>871</v>
      </c>
      <c r="Q265" s="1895">
        <f>[5]Grocery!G334</f>
        <v>0</v>
      </c>
      <c r="R265" s="1896">
        <f>[5]Grocery!H334</f>
        <v>0</v>
      </c>
    </row>
    <row r="266" spans="2:18">
      <c r="B266" s="1873" t="s">
        <v>869</v>
      </c>
      <c r="C266" s="1874"/>
      <c r="D266" s="1874"/>
      <c r="F266" s="1877" t="s">
        <v>865</v>
      </c>
      <c r="G266" s="1878"/>
      <c r="I266" s="830" t="str">
        <f>[5]Restaurant!B119</f>
        <v>Stat</v>
      </c>
      <c r="J266" s="830" t="str">
        <f>[5]Restaurant!C119</f>
        <v>kBtu/sf</v>
      </c>
      <c r="L266" s="830" t="str">
        <f>[5]Restaurant!B126</f>
        <v>Stat</v>
      </c>
      <c r="M266" s="830" t="str">
        <f>[5]Restaurant!C126</f>
        <v>therm/sf</v>
      </c>
      <c r="N266" s="830" t="str">
        <f>[5]Restaurant!D126</f>
        <v>kBtu/sf</v>
      </c>
      <c r="P266" s="1874" t="s">
        <v>869</v>
      </c>
      <c r="Q266" s="1874"/>
      <c r="R266" s="1883"/>
    </row>
    <row r="267" spans="2:18">
      <c r="B267" s="1873"/>
      <c r="C267" s="1874"/>
      <c r="D267" s="1874"/>
      <c r="F267" s="1879"/>
      <c r="G267" s="1880"/>
      <c r="I267" s="835" t="str">
        <f>[5]Restaurant!B120</f>
        <v>Average</v>
      </c>
      <c r="J267" s="834">
        <f>[5]Restaurant!C120</f>
        <v>357.82710000000003</v>
      </c>
      <c r="L267" s="835" t="str">
        <f>[5]Restaurant!B127</f>
        <v>Average</v>
      </c>
      <c r="M267" s="834">
        <f>[5]Restaurant!C127</f>
        <v>1.9133333333333333</v>
      </c>
      <c r="N267" s="834">
        <f>[5]Restaurant!D127</f>
        <v>191.33333333333334</v>
      </c>
      <c r="P267" s="1874"/>
      <c r="Q267" s="1874"/>
      <c r="R267" s="1883"/>
    </row>
    <row r="268" spans="2:18">
      <c r="B268" s="1873"/>
      <c r="C268" s="1874"/>
      <c r="D268" s="1874"/>
      <c r="F268" s="1879"/>
      <c r="G268" s="1880"/>
      <c r="I268" s="835" t="str">
        <f>[5]Restaurant!B121</f>
        <v>Max</v>
      </c>
      <c r="J268" s="834">
        <f>[5]Restaurant!C121</f>
        <v>358.24080000000004</v>
      </c>
      <c r="L268" s="835" t="str">
        <f>[5]Restaurant!B128</f>
        <v>Max</v>
      </c>
      <c r="M268" s="834">
        <f>[5]Restaurant!C128</f>
        <v>2.81</v>
      </c>
      <c r="N268" s="834">
        <f>[5]Restaurant!D128</f>
        <v>281</v>
      </c>
      <c r="P268" s="1874"/>
      <c r="Q268" s="1874"/>
      <c r="R268" s="1883"/>
    </row>
    <row r="269" spans="2:18">
      <c r="B269" s="1873"/>
      <c r="C269" s="1874"/>
      <c r="D269" s="1874"/>
      <c r="F269" s="1879"/>
      <c r="G269" s="1880"/>
      <c r="I269" s="835" t="str">
        <f>[5]Restaurant!B122</f>
        <v>Min</v>
      </c>
      <c r="J269" s="834">
        <f>[5]Restaurant!C122</f>
        <v>357.41340000000002</v>
      </c>
      <c r="L269" s="835" t="str">
        <f>[5]Restaurant!B129</f>
        <v>Min</v>
      </c>
      <c r="M269" s="834">
        <f>[5]Restaurant!C129</f>
        <v>1.45</v>
      </c>
      <c r="N269" s="834">
        <f>[5]Restaurant!D129</f>
        <v>145</v>
      </c>
      <c r="P269" s="1874"/>
      <c r="Q269" s="1874"/>
      <c r="R269" s="1883"/>
    </row>
    <row r="270" spans="2:18">
      <c r="B270" s="1873"/>
      <c r="C270" s="1874"/>
      <c r="D270" s="1874"/>
      <c r="F270" s="1879"/>
      <c r="G270" s="1880"/>
      <c r="I270" s="835" t="str">
        <f>[5]Restaurant!B123</f>
        <v>Median</v>
      </c>
      <c r="J270" s="834">
        <f>[5]Restaurant!C123</f>
        <v>357.82710000000003</v>
      </c>
      <c r="L270" s="835" t="str">
        <f>[5]Restaurant!B130</f>
        <v>Median</v>
      </c>
      <c r="M270" s="834">
        <f>[5]Restaurant!C130</f>
        <v>1.48</v>
      </c>
      <c r="N270" s="834">
        <f>[5]Restaurant!D130</f>
        <v>148</v>
      </c>
      <c r="P270" s="1874"/>
      <c r="Q270" s="1874"/>
      <c r="R270" s="1883"/>
    </row>
    <row r="271" spans="2:18" ht="13.5" thickBot="1">
      <c r="B271" s="1875"/>
      <c r="C271" s="1876"/>
      <c r="D271" s="1876"/>
      <c r="E271" s="840"/>
      <c r="F271" s="1881"/>
      <c r="G271" s="1882"/>
      <c r="H271" s="840"/>
      <c r="I271" s="841" t="str">
        <f>[5]Restaurant!B124</f>
        <v># of Studies</v>
      </c>
      <c r="J271" s="839">
        <f>[5]Restaurant!C124</f>
        <v>2</v>
      </c>
      <c r="K271" s="840"/>
      <c r="L271" s="841" t="str">
        <f>[5]Restaurant!B131</f>
        <v># of Studies</v>
      </c>
      <c r="M271" s="839">
        <f>[5]Restaurant!C131</f>
        <v>3</v>
      </c>
      <c r="N271" s="839">
        <f>[5]Restaurant!D131</f>
        <v>3</v>
      </c>
      <c r="O271" s="840"/>
      <c r="P271" s="1876"/>
      <c r="Q271" s="1876"/>
      <c r="R271" s="1884"/>
    </row>
    <row r="272" spans="2:18" ht="13.5" thickBot="1"/>
    <row r="273" spans="2:18" ht="16.5" thickBot="1">
      <c r="B273" s="1885" t="str">
        <f>[5]Retail!B65</f>
        <v>Retail - All Types</v>
      </c>
      <c r="C273" s="1886"/>
      <c r="D273" s="1886"/>
      <c r="E273" s="1886"/>
      <c r="F273" s="1886"/>
      <c r="G273" s="1886"/>
      <c r="H273" s="1886"/>
      <c r="I273" s="1886"/>
      <c r="J273" s="1886"/>
      <c r="K273" s="1886"/>
      <c r="L273" s="1886"/>
      <c r="M273" s="1886"/>
      <c r="N273" s="1886"/>
      <c r="O273" s="1886"/>
      <c r="P273" s="1886"/>
      <c r="Q273" s="1886"/>
      <c r="R273" s="1887"/>
    </row>
    <row r="274" spans="2:18">
      <c r="B274" s="1888" t="str">
        <f>[5]Retail!B66</f>
        <v>Total Building Use - All Electric</v>
      </c>
      <c r="C274" s="1889">
        <f>[5]Retail!C66</f>
        <v>0</v>
      </c>
      <c r="D274" s="1889">
        <f>[5]Retail!D66</f>
        <v>0</v>
      </c>
      <c r="F274" s="1890" t="str">
        <f>[5]Retail!B73</f>
        <v>Total Building Use - Gas Heating</v>
      </c>
      <c r="G274" s="1891">
        <f>[5]Retail!C73</f>
        <v>0</v>
      </c>
      <c r="I274" s="1892" t="str">
        <f>[5]Retail!B80</f>
        <v>Total Building Use - Unknown Heating</v>
      </c>
      <c r="J274" s="1893">
        <f>[5]Retail!C80</f>
        <v>0</v>
      </c>
      <c r="L274" s="1894" t="str">
        <f>[5]Retail!B87</f>
        <v>Gas Use - Gas Heating</v>
      </c>
      <c r="M274" s="1894">
        <f>[5]Retail!C87</f>
        <v>0</v>
      </c>
      <c r="N274" s="1894">
        <f>[5]Retail!D87</f>
        <v>0</v>
      </c>
      <c r="P274" s="1895" t="str">
        <f>[5]Retail!B94</f>
        <v>Electrical Use - No Heating</v>
      </c>
      <c r="Q274" s="1895">
        <f>[5]Retail!C94</f>
        <v>0</v>
      </c>
      <c r="R274" s="1896">
        <f>[5]Retail!D94</f>
        <v>0</v>
      </c>
    </row>
    <row r="275" spans="2:18">
      <c r="B275" s="829" t="str">
        <f>[5]Retail!B67</f>
        <v>Stat</v>
      </c>
      <c r="C275" s="830" t="str">
        <f>[5]Retail!C67</f>
        <v>kWh/sf</v>
      </c>
      <c r="D275" s="830" t="str">
        <f>[5]Retail!D67</f>
        <v>kBtu/sf</v>
      </c>
      <c r="F275" s="830" t="str">
        <f>[5]Retail!B74</f>
        <v>Stat</v>
      </c>
      <c r="G275" s="830" t="str">
        <f>[5]Retail!C74</f>
        <v>kBtu/sf</v>
      </c>
      <c r="I275" s="830" t="str">
        <f>[5]Retail!B81</f>
        <v>Stat</v>
      </c>
      <c r="J275" s="830" t="str">
        <f>[5]Retail!C81</f>
        <v>kBtu/sf</v>
      </c>
      <c r="L275" s="830" t="str">
        <f>[5]Retail!B88</f>
        <v>Stat</v>
      </c>
      <c r="M275" s="830" t="str">
        <f>[5]Retail!C88</f>
        <v>therm/sf</v>
      </c>
      <c r="N275" s="830" t="str">
        <f>[5]Retail!D88</f>
        <v>kBtu/sf</v>
      </c>
      <c r="P275" s="830" t="str">
        <f>[5]Retail!B95</f>
        <v>Stat</v>
      </c>
      <c r="Q275" s="830" t="str">
        <f>[5]Retail!C95</f>
        <v>kWh/sf</v>
      </c>
      <c r="R275" s="831" t="str">
        <f>[5]Retail!D95</f>
        <v>kBtu/sf</v>
      </c>
    </row>
    <row r="276" spans="2:18">
      <c r="B276" s="833" t="str">
        <f>[5]Retail!B68</f>
        <v>Average</v>
      </c>
      <c r="C276" s="834">
        <f>[5]Retail!C68</f>
        <v>19.41375</v>
      </c>
      <c r="D276" s="834">
        <f>[5]Retail!D68</f>
        <v>66.259128749999988</v>
      </c>
      <c r="F276" s="835" t="str">
        <f>[5]Retail!B75</f>
        <v>Average</v>
      </c>
      <c r="G276" s="834">
        <f>[5]Retail!C75</f>
        <v>76.31</v>
      </c>
      <c r="I276" s="835" t="str">
        <f>[5]Retail!B82</f>
        <v>Average</v>
      </c>
      <c r="J276" s="834">
        <f>[5]Retail!C82</f>
        <v>74.715850000000003</v>
      </c>
      <c r="L276" s="835" t="str">
        <f>[5]Retail!B89</f>
        <v>Average</v>
      </c>
      <c r="M276" s="834">
        <f>[5]Retail!C89</f>
        <v>0.25536363636363635</v>
      </c>
      <c r="N276" s="834">
        <f>[5]Retail!D89</f>
        <v>25.536363636363635</v>
      </c>
      <c r="P276" s="835" t="str">
        <f>[5]Retail!B96</f>
        <v>Average</v>
      </c>
      <c r="Q276" s="834">
        <f>[5]Retail!C96</f>
        <v>16.4725</v>
      </c>
      <c r="R276" s="836">
        <f>[5]Retail!D96</f>
        <v>56.220642500000011</v>
      </c>
    </row>
    <row r="277" spans="2:18">
      <c r="B277" s="833" t="str">
        <f>[5]Retail!B69</f>
        <v>Max</v>
      </c>
      <c r="C277" s="834">
        <f>[5]Retail!C69</f>
        <v>24.91</v>
      </c>
      <c r="D277" s="834">
        <f>[5]Retail!D69</f>
        <v>85.017829999999989</v>
      </c>
      <c r="F277" s="835" t="str">
        <f>[5]Retail!B76</f>
        <v>Max</v>
      </c>
      <c r="G277" s="834">
        <f>[5]Retail!C76</f>
        <v>93.33</v>
      </c>
      <c r="I277" s="835" t="str">
        <f>[5]Retail!B83</f>
        <v>Max</v>
      </c>
      <c r="J277" s="834">
        <f>[5]Retail!C83</f>
        <v>74.836500000000001</v>
      </c>
      <c r="L277" s="835" t="str">
        <f>[5]Retail!B90</f>
        <v>Max</v>
      </c>
      <c r="M277" s="834">
        <f>[5]Retail!C90</f>
        <v>0.39100000000000001</v>
      </c>
      <c r="N277" s="834">
        <f>[5]Retail!D90</f>
        <v>39.1</v>
      </c>
      <c r="P277" s="835" t="str">
        <f>[5]Retail!B97</f>
        <v>Max</v>
      </c>
      <c r="Q277" s="834">
        <f>[5]Retail!C97</f>
        <v>19.899999999999999</v>
      </c>
      <c r="R277" s="836">
        <f>[5]Retail!D97</f>
        <v>67.918699999999987</v>
      </c>
    </row>
    <row r="278" spans="2:18">
      <c r="B278" s="833" t="str">
        <f>[5]Retail!B70</f>
        <v>Min</v>
      </c>
      <c r="C278" s="834">
        <f>[5]Retail!C70</f>
        <v>14.1</v>
      </c>
      <c r="D278" s="834">
        <f>[5]Retail!D70</f>
        <v>48.123299999999993</v>
      </c>
      <c r="F278" s="835" t="str">
        <f>[5]Retail!B77</f>
        <v>Min</v>
      </c>
      <c r="G278" s="834">
        <f>[5]Retail!C77</f>
        <v>61.23</v>
      </c>
      <c r="I278" s="835" t="str">
        <f>[5]Retail!B84</f>
        <v>Min</v>
      </c>
      <c r="J278" s="834">
        <f>[5]Retail!C84</f>
        <v>74.595200000000006</v>
      </c>
      <c r="L278" s="835" t="str">
        <f>[5]Retail!B91</f>
        <v>Min</v>
      </c>
      <c r="M278" s="834">
        <f>[5]Retail!C91</f>
        <v>0.129</v>
      </c>
      <c r="N278" s="834">
        <f>[5]Retail!D91</f>
        <v>12.9</v>
      </c>
      <c r="P278" s="835" t="str">
        <f>[5]Retail!B98</f>
        <v>Min</v>
      </c>
      <c r="Q278" s="834">
        <f>[5]Retail!C98</f>
        <v>12</v>
      </c>
      <c r="R278" s="836">
        <f>[5]Retail!D98</f>
        <v>40.955999999999996</v>
      </c>
    </row>
    <row r="279" spans="2:18">
      <c r="B279" s="833" t="str">
        <f>[5]Retail!B71</f>
        <v>Median</v>
      </c>
      <c r="C279" s="834">
        <f>[5]Retail!C71</f>
        <v>19.420000000000002</v>
      </c>
      <c r="D279" s="834">
        <f>[5]Retail!D71</f>
        <v>66.280460000000005</v>
      </c>
      <c r="F279" s="835" t="str">
        <f>[5]Retail!B78</f>
        <v>Median</v>
      </c>
      <c r="G279" s="834">
        <f>[5]Retail!C78</f>
        <v>75.34</v>
      </c>
      <c r="I279" s="835" t="str">
        <f>[5]Retail!B85</f>
        <v>Median</v>
      </c>
      <c r="J279" s="834">
        <f>[5]Retail!C85</f>
        <v>74.715850000000003</v>
      </c>
      <c r="L279" s="835" t="str">
        <f>[5]Retail!B92</f>
        <v>Median</v>
      </c>
      <c r="M279" s="834">
        <f>[5]Retail!C92</f>
        <v>0.23100000000000001</v>
      </c>
      <c r="N279" s="834">
        <f>[5]Retail!D92</f>
        <v>23.1</v>
      </c>
      <c r="P279" s="835" t="str">
        <f>[5]Retail!B99</f>
        <v>Median</v>
      </c>
      <c r="Q279" s="834">
        <f>[5]Retail!C99</f>
        <v>16.875</v>
      </c>
      <c r="R279" s="836">
        <f>[5]Retail!D99</f>
        <v>57.594374999999999</v>
      </c>
    </row>
    <row r="280" spans="2:18" ht="13.5" thickBot="1">
      <c r="B280" s="838" t="str">
        <f>[5]Retail!B72</f>
        <v># of Studies</v>
      </c>
      <c r="C280" s="839">
        <f>[5]Retail!C72</f>
        <v>8</v>
      </c>
      <c r="D280" s="839">
        <f>[5]Retail!D72</f>
        <v>8</v>
      </c>
      <c r="E280" s="840"/>
      <c r="F280" s="841" t="str">
        <f>[5]Retail!B79</f>
        <v># of Studies</v>
      </c>
      <c r="G280" s="839">
        <f>[5]Retail!C79</f>
        <v>4</v>
      </c>
      <c r="H280" s="840"/>
      <c r="I280" s="841" t="str">
        <f>[5]Retail!B86</f>
        <v># of Studies</v>
      </c>
      <c r="J280" s="839">
        <f>[5]Retail!C86</f>
        <v>2</v>
      </c>
      <c r="K280" s="840"/>
      <c r="L280" s="841" t="str">
        <f>[5]Retail!B93</f>
        <v># of Studies</v>
      </c>
      <c r="M280" s="839">
        <f>[5]Retail!C93</f>
        <v>11</v>
      </c>
      <c r="N280" s="839">
        <f>[5]Retail!D93</f>
        <v>11</v>
      </c>
      <c r="O280" s="840"/>
      <c r="P280" s="841" t="str">
        <f>[5]Retail!B100</f>
        <v># of Studies</v>
      </c>
      <c r="Q280" s="839">
        <f>[5]Retail!C100</f>
        <v>8</v>
      </c>
      <c r="R280" s="842">
        <f>[5]Retail!D100</f>
        <v>8</v>
      </c>
    </row>
    <row r="281" spans="2:18" ht="13.5" thickBot="1">
      <c r="B281" s="879"/>
      <c r="C281" s="880"/>
      <c r="D281" s="880"/>
      <c r="F281" s="879"/>
      <c r="G281" s="880"/>
      <c r="I281" s="879"/>
      <c r="J281" s="880"/>
      <c r="L281" s="879"/>
      <c r="M281" s="880"/>
      <c r="N281" s="880"/>
      <c r="P281" s="879"/>
      <c r="Q281" s="880"/>
      <c r="R281" s="880"/>
    </row>
    <row r="282" spans="2:18" ht="16.5" thickBot="1">
      <c r="B282" s="1885" t="str">
        <f>'[5]Schools (K-12)'!B98</f>
        <v>Schools K-12 - Elementary Schools PSE Actual Billing Data, 2003-04 (Ref. 7)</v>
      </c>
      <c r="C282" s="1886"/>
      <c r="D282" s="1886"/>
      <c r="E282" s="1886"/>
      <c r="F282" s="1886"/>
      <c r="G282" s="1886"/>
      <c r="H282" s="1886"/>
      <c r="I282" s="1886"/>
      <c r="J282" s="1886"/>
      <c r="K282" s="1886"/>
      <c r="L282" s="1886"/>
      <c r="M282" s="1886"/>
      <c r="N282" s="1886"/>
      <c r="O282" s="1886"/>
      <c r="P282" s="1886"/>
      <c r="Q282" s="1886"/>
      <c r="R282" s="1887"/>
    </row>
    <row r="283" spans="2:18">
      <c r="B283" s="1898" t="str">
        <f>'[5]Schools (K-12)'!B99</f>
        <v>Total Building Use - All Electric</v>
      </c>
      <c r="C283" s="1899">
        <f>'[5]Schools (K-12)'!C99</f>
        <v>0</v>
      </c>
      <c r="D283" s="1899">
        <f>'[5]Schools (K-12)'!D99</f>
        <v>0</v>
      </c>
      <c r="F283" s="1900" t="str">
        <f>'[5]Schools (K-12)'!B106</f>
        <v>Total Building Use - Gas Heating</v>
      </c>
      <c r="G283" s="1901">
        <f>'[5]Schools (K-12)'!C106</f>
        <v>0</v>
      </c>
      <c r="I283" s="1902" t="s">
        <v>864</v>
      </c>
      <c r="J283" s="1902" t="e">
        <f>[5]Assembly!#REF!</f>
        <v>#REF!</v>
      </c>
      <c r="L283" s="1903" t="str">
        <f>'[5]Schools (K-12)'!B113</f>
        <v>Gas Use - Gas Heating</v>
      </c>
      <c r="M283" s="1903">
        <f>'[5]Schools (K-12)'!C113</f>
        <v>0</v>
      </c>
      <c r="N283" s="1903">
        <f>'[5]Schools (K-12)'!D113</f>
        <v>0</v>
      </c>
      <c r="P283" s="1904" t="str">
        <f>'[5]Schools (K-12)'!B120</f>
        <v>Electrical Use - No Heating</v>
      </c>
      <c r="Q283" s="1904">
        <f>'[5]Schools (K-12)'!C120</f>
        <v>0</v>
      </c>
      <c r="R283" s="1905">
        <f>'[5]Schools (K-12)'!D120</f>
        <v>0</v>
      </c>
    </row>
    <row r="284" spans="2:18">
      <c r="B284" s="829" t="str">
        <f>'[5]Schools (K-12)'!B100</f>
        <v>Stat</v>
      </c>
      <c r="C284" s="830" t="str">
        <f>'[5]Schools (K-12)'!C100</f>
        <v>kWh/sf</v>
      </c>
      <c r="D284" s="830" t="str">
        <f>'[5]Schools (K-12)'!D100</f>
        <v>kBtu/sf</v>
      </c>
      <c r="F284" s="830" t="str">
        <f>'[5]Schools (K-12)'!B107</f>
        <v>Stat</v>
      </c>
      <c r="G284" s="830" t="str">
        <f>'[5]Schools (K-12)'!C107</f>
        <v>kBtu/sf</v>
      </c>
      <c r="I284" s="1877" t="s">
        <v>865</v>
      </c>
      <c r="J284" s="1878"/>
      <c r="L284" s="830" t="str">
        <f>'[5]Schools (K-12)'!B114</f>
        <v>Stat</v>
      </c>
      <c r="M284" s="830" t="str">
        <f>'[5]Schools (K-12)'!C114</f>
        <v>therm/sf</v>
      </c>
      <c r="N284" s="830" t="str">
        <f>'[5]Schools (K-12)'!D114</f>
        <v>kBtu/sf</v>
      </c>
      <c r="P284" s="830" t="str">
        <f>'[5]Schools (K-12)'!B121</f>
        <v>Stat</v>
      </c>
      <c r="Q284" s="830" t="str">
        <f>'[5]Schools (K-12)'!C121</f>
        <v>kWh/sf</v>
      </c>
      <c r="R284" s="831" t="str">
        <f>'[5]Schools (K-12)'!D121</f>
        <v>kBtu/sf</v>
      </c>
    </row>
    <row r="285" spans="2:18">
      <c r="B285" s="833" t="str">
        <f>'[5]Schools (K-12)'!B101</f>
        <v>Average</v>
      </c>
      <c r="C285" s="834">
        <f>'[5]Schools (K-12)'!C101</f>
        <v>13.1</v>
      </c>
      <c r="D285" s="834">
        <f>'[5]Schools (K-12)'!D101</f>
        <v>44.710299999999997</v>
      </c>
      <c r="F285" s="835" t="str">
        <f>'[5]Schools (K-12)'!B108</f>
        <v>Average</v>
      </c>
      <c r="G285" s="834">
        <f>'[5]Schools (K-12)'!C108</f>
        <v>53.8</v>
      </c>
      <c r="I285" s="1879"/>
      <c r="J285" s="1880"/>
      <c r="L285" s="835" t="str">
        <f>'[5]Schools (K-12)'!B115</f>
        <v>Average</v>
      </c>
      <c r="M285" s="834">
        <f>'[5]Schools (K-12)'!C115</f>
        <v>0.28799999999999998</v>
      </c>
      <c r="N285" s="834">
        <f>'[5]Schools (K-12)'!D115</f>
        <v>28.799999999999997</v>
      </c>
      <c r="P285" s="835" t="str">
        <f>'[5]Schools (K-12)'!B122</f>
        <v>Average</v>
      </c>
      <c r="Q285" s="834">
        <f>'[5]Schools (K-12)'!C122</f>
        <v>7.3</v>
      </c>
      <c r="R285" s="836">
        <f>'[5]Schools (K-12)'!D122</f>
        <v>24.914899999999999</v>
      </c>
    </row>
    <row r="286" spans="2:18">
      <c r="B286" s="833" t="str">
        <f>'[5]Schools (K-12)'!B102</f>
        <v>Max</v>
      </c>
      <c r="C286" s="834">
        <f>'[5]Schools (K-12)'!C102</f>
        <v>21</v>
      </c>
      <c r="D286" s="834">
        <f>'[5]Schools (K-12)'!D102</f>
        <v>71.673000000000002</v>
      </c>
      <c r="F286" s="835" t="str">
        <f>'[5]Schools (K-12)'!B109</f>
        <v>Max</v>
      </c>
      <c r="G286" s="834">
        <f>'[5]Schools (K-12)'!C109</f>
        <v>108.9</v>
      </c>
      <c r="I286" s="1879"/>
      <c r="J286" s="1880"/>
      <c r="L286" s="835" t="str">
        <f>'[5]Schools (K-12)'!B116</f>
        <v>Max</v>
      </c>
      <c r="M286" s="834">
        <f>'[5]Schools (K-12)'!C116</f>
        <v>0.79200000000000004</v>
      </c>
      <c r="N286" s="834">
        <f>'[5]Schools (K-12)'!D116</f>
        <v>79.2</v>
      </c>
      <c r="P286" s="835" t="str">
        <f>'[5]Schools (K-12)'!B123</f>
        <v>Max</v>
      </c>
      <c r="Q286" s="834">
        <f>'[5]Schools (K-12)'!C123</f>
        <v>20.100000000000001</v>
      </c>
      <c r="R286" s="836">
        <f>'[5]Schools (K-12)'!D123</f>
        <v>68.601299999999995</v>
      </c>
    </row>
    <row r="287" spans="2:18">
      <c r="B287" s="833" t="str">
        <f>'[5]Schools (K-12)'!B103</f>
        <v>Min</v>
      </c>
      <c r="C287" s="834">
        <f>'[5]Schools (K-12)'!C103</f>
        <v>7.8</v>
      </c>
      <c r="D287" s="834">
        <f>'[5]Schools (K-12)'!D103</f>
        <v>26.621399999999998</v>
      </c>
      <c r="F287" s="835" t="str">
        <f>'[5]Schools (K-12)'!B110</f>
        <v>Min</v>
      </c>
      <c r="G287" s="834">
        <f>'[5]Schools (K-12)'!C110</f>
        <v>25.4</v>
      </c>
      <c r="I287" s="1879"/>
      <c r="J287" s="1880"/>
      <c r="L287" s="835" t="str">
        <f>'[5]Schools (K-12)'!B117</f>
        <v>Min</v>
      </c>
      <c r="M287" s="834">
        <f>'[5]Schools (K-12)'!C117</f>
        <v>1.7999999999999999E-2</v>
      </c>
      <c r="N287" s="834">
        <f>'[5]Schools (K-12)'!D117</f>
        <v>1.7999999999999998</v>
      </c>
      <c r="P287" s="835" t="str">
        <f>'[5]Schools (K-12)'!B124</f>
        <v>Min</v>
      </c>
      <c r="Q287" s="834">
        <f>'[5]Schools (K-12)'!C124</f>
        <v>2.2000000000000002</v>
      </c>
      <c r="R287" s="836">
        <f>'[5]Schools (K-12)'!D124</f>
        <v>7.5086000000000004</v>
      </c>
    </row>
    <row r="288" spans="2:18">
      <c r="B288" s="833" t="str">
        <f>'[5]Schools (K-12)'!B104</f>
        <v>Median</v>
      </c>
      <c r="C288" s="834">
        <f>'[5]Schools (K-12)'!C104</f>
        <v>12.8</v>
      </c>
      <c r="D288" s="834">
        <f>'[5]Schools (K-12)'!D104</f>
        <v>43.686399999999999</v>
      </c>
      <c r="F288" s="835" t="str">
        <f>'[5]Schools (K-12)'!B111</f>
        <v>Median</v>
      </c>
      <c r="G288" s="834">
        <f>'[5]Schools (K-12)'!C111</f>
        <v>52.5</v>
      </c>
      <c r="I288" s="1879"/>
      <c r="J288" s="1880"/>
      <c r="L288" s="835" t="str">
        <f>'[5]Schools (K-12)'!B118</f>
        <v>Median</v>
      </c>
      <c r="M288" s="834">
        <f>'[5]Schools (K-12)'!C118</f>
        <v>0.28199999999999997</v>
      </c>
      <c r="N288" s="834">
        <f>'[5]Schools (K-12)'!D118</f>
        <v>28.199999999999996</v>
      </c>
      <c r="P288" s="835" t="str">
        <f>'[5]Schools (K-12)'!B125</f>
        <v>Median</v>
      </c>
      <c r="Q288" s="834">
        <f>'[5]Schools (K-12)'!C125</f>
        <v>7.2</v>
      </c>
      <c r="R288" s="836">
        <f>'[5]Schools (K-12)'!D125</f>
        <v>24.573599999999999</v>
      </c>
    </row>
    <row r="289" spans="2:18" ht="13.5" thickBot="1">
      <c r="B289" s="838" t="str">
        <f>'[5]Schools (K-12)'!B105</f>
        <v># of Buildings</v>
      </c>
      <c r="C289" s="839">
        <f>'[5]Schools (K-12)'!C105</f>
        <v>78</v>
      </c>
      <c r="D289" s="839">
        <f>'[5]Schools (K-12)'!D105</f>
        <v>78</v>
      </c>
      <c r="E289" s="840"/>
      <c r="F289" s="841" t="str">
        <f>'[5]Schools (K-12)'!B112</f>
        <v># of Buildings</v>
      </c>
      <c r="G289" s="839">
        <f>'[5]Schools (K-12)'!C112</f>
        <v>168</v>
      </c>
      <c r="H289" s="840"/>
      <c r="I289" s="1881"/>
      <c r="J289" s="1882"/>
      <c r="K289" s="840"/>
      <c r="L289" s="841" t="str">
        <f>'[5]Schools (K-12)'!B119</f>
        <v># of Buildings</v>
      </c>
      <c r="M289" s="839">
        <f>'[5]Schools (K-12)'!C119</f>
        <v>168</v>
      </c>
      <c r="N289" s="839">
        <f>'[5]Schools (K-12)'!D119</f>
        <v>168</v>
      </c>
      <c r="O289" s="840"/>
      <c r="P289" s="841" t="str">
        <f>'[5]Schools (K-12)'!B126</f>
        <v># of Buildings</v>
      </c>
      <c r="Q289" s="839">
        <f>'[5]Schools (K-12)'!C126</f>
        <v>168</v>
      </c>
      <c r="R289" s="842">
        <f>'[5]Schools (K-12)'!D126</f>
        <v>168</v>
      </c>
    </row>
    <row r="290" spans="2:18" ht="13.5" thickBot="1">
      <c r="E290" s="826">
        <f>'[5]Schools (K-12)'!E113</f>
        <v>0</v>
      </c>
    </row>
    <row r="291" spans="2:18" ht="16.5" thickBot="1">
      <c r="B291" s="1885" t="str">
        <f>'[5]Schools (K-12)'!B129</f>
        <v>Schools K-12 - Middle Schools PSE Actual Billing Data, 2003-04 (Ref. 7)</v>
      </c>
      <c r="C291" s="1886"/>
      <c r="D291" s="1886"/>
      <c r="E291" s="1886"/>
      <c r="F291" s="1886"/>
      <c r="G291" s="1886"/>
      <c r="H291" s="1886"/>
      <c r="I291" s="1886"/>
      <c r="J291" s="1886"/>
      <c r="K291" s="1886"/>
      <c r="L291" s="1886"/>
      <c r="M291" s="1886"/>
      <c r="N291" s="1886"/>
      <c r="O291" s="1886"/>
      <c r="P291" s="1886"/>
      <c r="Q291" s="1886"/>
      <c r="R291" s="1887"/>
    </row>
    <row r="292" spans="2:18">
      <c r="B292" s="1888" t="str">
        <f>'[5]Schools (K-12)'!B130</f>
        <v>Total Building Use - All Electric</v>
      </c>
      <c r="C292" s="1889">
        <f>'[5]Schools (K-12)'!C130</f>
        <v>0</v>
      </c>
      <c r="D292" s="1889">
        <f>'[5]Schools (K-12)'!D130</f>
        <v>0</v>
      </c>
      <c r="E292" s="826">
        <f>'[5]Schools (K-12)'!E121</f>
        <v>0</v>
      </c>
      <c r="F292" s="1890" t="str">
        <f>'[5]Schools (K-12)'!B137</f>
        <v>Total Building Use - Gas Heating</v>
      </c>
      <c r="G292" s="1891">
        <f>'[5]Schools (K-12)'!C137</f>
        <v>0</v>
      </c>
      <c r="I292" s="1897" t="s">
        <v>864</v>
      </c>
      <c r="J292" s="1897" t="e">
        <f>[5]Assembly!#REF!</f>
        <v>#REF!</v>
      </c>
      <c r="L292" s="1894" t="str">
        <f>'[5]Schools (K-12)'!B144</f>
        <v>Gas Use - Gas Heating</v>
      </c>
      <c r="M292" s="1894">
        <f>'[5]Schools (K-12)'!C144</f>
        <v>0</v>
      </c>
      <c r="N292" s="1894">
        <f>'[5]Schools (K-12)'!D144</f>
        <v>0</v>
      </c>
      <c r="P292" s="1895" t="str">
        <f>'[5]Schools (K-12)'!B151</f>
        <v>Electrical Use - No Heating</v>
      </c>
      <c r="Q292" s="1895">
        <f>'[5]Schools (K-12)'!C151</f>
        <v>0</v>
      </c>
      <c r="R292" s="1896">
        <f>'[5]Schools (K-12)'!D151</f>
        <v>0</v>
      </c>
    </row>
    <row r="293" spans="2:18">
      <c r="B293" s="829" t="str">
        <f>'[5]Schools (K-12)'!B131</f>
        <v>Stat</v>
      </c>
      <c r="C293" s="830" t="str">
        <f>'[5]Schools (K-12)'!C131</f>
        <v>kWh/sf</v>
      </c>
      <c r="D293" s="830" t="str">
        <f>'[5]Schools (K-12)'!D131</f>
        <v>kBtu/sf</v>
      </c>
      <c r="E293" s="826">
        <f>'[5]Schools (K-12)'!E122</f>
        <v>0</v>
      </c>
      <c r="F293" s="830" t="str">
        <f>'[5]Schools (K-12)'!B138</f>
        <v>Stat</v>
      </c>
      <c r="G293" s="830" t="str">
        <f>'[5]Schools (K-12)'!C138</f>
        <v>kBtu/sf</v>
      </c>
      <c r="I293" s="1877" t="s">
        <v>865</v>
      </c>
      <c r="J293" s="1878"/>
      <c r="L293" s="830" t="str">
        <f>'[5]Schools (K-12)'!B145</f>
        <v>Stat</v>
      </c>
      <c r="M293" s="830" t="str">
        <f>'[5]Schools (K-12)'!C145</f>
        <v>therm/sf</v>
      </c>
      <c r="N293" s="830" t="str">
        <f>'[5]Schools (K-12)'!D145</f>
        <v>kBtu/sf</v>
      </c>
      <c r="P293" s="830" t="str">
        <f>'[5]Schools (K-12)'!B152</f>
        <v>Stat</v>
      </c>
      <c r="Q293" s="830" t="str">
        <f>'[5]Schools (K-12)'!C152</f>
        <v>kWh/sf</v>
      </c>
      <c r="R293" s="831" t="str">
        <f>'[5]Schools (K-12)'!D152</f>
        <v>kBtu/sf</v>
      </c>
    </row>
    <row r="294" spans="2:18">
      <c r="B294" s="833" t="str">
        <f>'[5]Schools (K-12)'!B132</f>
        <v>Average</v>
      </c>
      <c r="C294" s="834">
        <f>'[5]Schools (K-12)'!C132</f>
        <v>13.76</v>
      </c>
      <c r="D294" s="834">
        <f>'[5]Schools (K-12)'!D132</f>
        <v>46.962879999999998</v>
      </c>
      <c r="E294" s="826">
        <f>'[5]Schools (K-12)'!E123</f>
        <v>0</v>
      </c>
      <c r="F294" s="835" t="str">
        <f>'[5]Schools (K-12)'!B139</f>
        <v>Average</v>
      </c>
      <c r="G294" s="834">
        <f>'[5]Schools (K-12)'!C139</f>
        <v>60.5</v>
      </c>
      <c r="I294" s="1879"/>
      <c r="J294" s="1880"/>
      <c r="L294" s="835" t="str">
        <f>'[5]Schools (K-12)'!B146</f>
        <v>Average</v>
      </c>
      <c r="M294" s="834">
        <f>'[5]Schools (K-12)'!C146</f>
        <v>0.35599999999999998</v>
      </c>
      <c r="N294" s="834">
        <f>'[5]Schools (K-12)'!D146</f>
        <v>35.6</v>
      </c>
      <c r="P294" s="835" t="str">
        <f>'[5]Schools (K-12)'!B153</f>
        <v>Average</v>
      </c>
      <c r="Q294" s="834">
        <f>'[5]Schools (K-12)'!C153</f>
        <v>7.26</v>
      </c>
      <c r="R294" s="836">
        <f>'[5]Schools (K-12)'!D153</f>
        <v>24.778379999999999</v>
      </c>
    </row>
    <row r="295" spans="2:18">
      <c r="B295" s="833" t="str">
        <f>'[5]Schools (K-12)'!B133</f>
        <v>Max</v>
      </c>
      <c r="C295" s="834">
        <f>'[5]Schools (K-12)'!C133</f>
        <v>18</v>
      </c>
      <c r="D295" s="834">
        <f>'[5]Schools (K-12)'!D133</f>
        <v>61.433999999999997</v>
      </c>
      <c r="E295" s="826">
        <f>'[5]Schools (K-12)'!E124</f>
        <v>0</v>
      </c>
      <c r="F295" s="835" t="str">
        <f>'[5]Schools (K-12)'!B140</f>
        <v>Max</v>
      </c>
      <c r="G295" s="834">
        <f>'[5]Schools (K-12)'!C140</f>
        <v>128.19999999999999</v>
      </c>
      <c r="I295" s="1879"/>
      <c r="J295" s="1880"/>
      <c r="L295" s="835" t="str">
        <f>'[5]Schools (K-12)'!B147</f>
        <v>Max</v>
      </c>
      <c r="M295" s="834">
        <f>'[5]Schools (K-12)'!C147</f>
        <v>0.92200000000000004</v>
      </c>
      <c r="N295" s="834">
        <f>'[5]Schools (K-12)'!D147</f>
        <v>92.2</v>
      </c>
      <c r="P295" s="835" t="str">
        <f>'[5]Schools (K-12)'!B154</f>
        <v>Max</v>
      </c>
      <c r="Q295" s="834">
        <f>'[5]Schools (K-12)'!C154</f>
        <v>13.7</v>
      </c>
      <c r="R295" s="836">
        <f>'[5]Schools (K-12)'!D154</f>
        <v>46.758099999999992</v>
      </c>
    </row>
    <row r="296" spans="2:18">
      <c r="B296" s="833" t="str">
        <f>'[5]Schools (K-12)'!B134</f>
        <v>Min</v>
      </c>
      <c r="C296" s="834">
        <f>'[5]Schools (K-12)'!C134</f>
        <v>11.5</v>
      </c>
      <c r="D296" s="834">
        <f>'[5]Schools (K-12)'!D134</f>
        <v>39.249499999999998</v>
      </c>
      <c r="E296" s="826">
        <f>'[5]Schools (K-12)'!E125</f>
        <v>0</v>
      </c>
      <c r="F296" s="835" t="str">
        <f>'[5]Schools (K-12)'!B141</f>
        <v>Min</v>
      </c>
      <c r="G296" s="834">
        <f>'[5]Schools (K-12)'!C141</f>
        <v>29</v>
      </c>
      <c r="I296" s="1879"/>
      <c r="J296" s="1880"/>
      <c r="L296" s="835" t="str">
        <f>'[5]Schools (K-12)'!B148</f>
        <v>Min</v>
      </c>
      <c r="M296" s="834">
        <f>'[5]Schools (K-12)'!C148</f>
        <v>0.09</v>
      </c>
      <c r="N296" s="834">
        <f>'[5]Schools (K-12)'!D148</f>
        <v>9</v>
      </c>
      <c r="P296" s="835" t="str">
        <f>'[5]Schools (K-12)'!B155</f>
        <v>Min</v>
      </c>
      <c r="Q296" s="834">
        <f>'[5]Schools (K-12)'!C155</f>
        <v>3</v>
      </c>
      <c r="R296" s="836">
        <f>'[5]Schools (K-12)'!D155</f>
        <v>10.238999999999999</v>
      </c>
    </row>
    <row r="297" spans="2:18">
      <c r="B297" s="833" t="str">
        <f>'[5]Schools (K-12)'!B135</f>
        <v>Median</v>
      </c>
      <c r="C297" s="834">
        <f>'[5]Schools (K-12)'!C135</f>
        <v>13.81</v>
      </c>
      <c r="D297" s="834">
        <f>'[5]Schools (K-12)'!D135</f>
        <v>47.13353</v>
      </c>
      <c r="E297" s="826">
        <f>'[5]Schools (K-12)'!E126</f>
        <v>0</v>
      </c>
      <c r="F297" s="835" t="str">
        <f>'[5]Schools (K-12)'!B142</f>
        <v>Median</v>
      </c>
      <c r="G297" s="834">
        <f>'[5]Schools (K-12)'!C142</f>
        <v>57.1</v>
      </c>
      <c r="I297" s="1879"/>
      <c r="J297" s="1880"/>
      <c r="L297" s="835" t="str">
        <f>'[5]Schools (K-12)'!B149</f>
        <v>Median</v>
      </c>
      <c r="M297" s="834">
        <f>'[5]Schools (K-12)'!C149</f>
        <v>0.32800000000000001</v>
      </c>
      <c r="N297" s="834">
        <f>'[5]Schools (K-12)'!D149</f>
        <v>32.800000000000004</v>
      </c>
      <c r="P297" s="835" t="str">
        <f>'[5]Schools (K-12)'!B156</f>
        <v>Median</v>
      </c>
      <c r="Q297" s="834">
        <f>'[5]Schools (K-12)'!C156</f>
        <v>7.34</v>
      </c>
      <c r="R297" s="836">
        <f>'[5]Schools (K-12)'!D156</f>
        <v>25.051419999999997</v>
      </c>
    </row>
    <row r="298" spans="2:18" ht="13.5" thickBot="1">
      <c r="B298" s="838" t="str">
        <f>'[5]Schools (K-12)'!B136</f>
        <v># of Buildings</v>
      </c>
      <c r="C298" s="839">
        <f>'[5]Schools (K-12)'!C136</f>
        <v>8</v>
      </c>
      <c r="D298" s="839">
        <f>'[5]Schools (K-12)'!D136</f>
        <v>8</v>
      </c>
      <c r="E298" s="840">
        <f>'[5]Schools (K-12)'!E127</f>
        <v>0</v>
      </c>
      <c r="F298" s="841" t="str">
        <f>'[5]Schools (K-12)'!B143</f>
        <v># of Buildings</v>
      </c>
      <c r="G298" s="839">
        <f>'[5]Schools (K-12)'!C143</f>
        <v>50</v>
      </c>
      <c r="H298" s="840"/>
      <c r="I298" s="1881"/>
      <c r="J298" s="1882"/>
      <c r="K298" s="840"/>
      <c r="L298" s="841" t="str">
        <f>'[5]Schools (K-12)'!B150</f>
        <v># of Buildings</v>
      </c>
      <c r="M298" s="839">
        <f>'[5]Schools (K-12)'!C150</f>
        <v>50</v>
      </c>
      <c r="N298" s="839">
        <f>'[5]Schools (K-12)'!D150</f>
        <v>50</v>
      </c>
      <c r="O298" s="840"/>
      <c r="P298" s="841" t="str">
        <f>'[5]Schools (K-12)'!B157</f>
        <v># of Buildings</v>
      </c>
      <c r="Q298" s="839">
        <f>'[5]Schools (K-12)'!C157</f>
        <v>50</v>
      </c>
      <c r="R298" s="842">
        <f>'[5]Schools (K-12)'!D157</f>
        <v>50</v>
      </c>
    </row>
    <row r="299" spans="2:18" ht="13.5" thickBot="1"/>
    <row r="300" spans="2:18" ht="16.5" thickBot="1">
      <c r="B300" s="1885" t="str">
        <f>'[5]Schools (K-12)'!B160</f>
        <v>Schools K-12 - High Schools PSE Actual Billing Data, 2003-04 (Ref. 7)</v>
      </c>
      <c r="C300" s="1886"/>
      <c r="D300" s="1886"/>
      <c r="E300" s="1886"/>
      <c r="F300" s="1886"/>
      <c r="G300" s="1886"/>
      <c r="H300" s="1886"/>
      <c r="I300" s="1886"/>
      <c r="J300" s="1886"/>
      <c r="K300" s="1886"/>
      <c r="L300" s="1886"/>
      <c r="M300" s="1886"/>
      <c r="N300" s="1886"/>
      <c r="O300" s="1886"/>
      <c r="P300" s="1886"/>
      <c r="Q300" s="1886"/>
      <c r="R300" s="1887"/>
    </row>
    <row r="301" spans="2:18">
      <c r="B301" s="1888" t="str">
        <f>'[5]Schools (K-12)'!B161</f>
        <v>Total Building Use - All Electric</v>
      </c>
      <c r="C301" s="1889">
        <f>'[5]Schools (K-12)'!C161</f>
        <v>0</v>
      </c>
      <c r="D301" s="1889">
        <f>'[5]Schools (K-12)'!D161</f>
        <v>0</v>
      </c>
      <c r="F301" s="1890" t="str">
        <f>'[5]Schools (K-12)'!B168</f>
        <v>Total Building Use - Gas Heating</v>
      </c>
      <c r="G301" s="1891">
        <f>'[5]Schools (K-12)'!C168</f>
        <v>0</v>
      </c>
      <c r="I301" s="1897" t="s">
        <v>864</v>
      </c>
      <c r="J301" s="1897" t="e">
        <f>[5]Assembly!#REF!</f>
        <v>#REF!</v>
      </c>
      <c r="L301" s="1894" t="str">
        <f>'[5]Schools (K-12)'!B175</f>
        <v>Gas Use - Gas Heating</v>
      </c>
      <c r="M301" s="1894">
        <f>'[5]Schools (K-12)'!C175</f>
        <v>0</v>
      </c>
      <c r="N301" s="1894">
        <f>'[5]Schools (K-12)'!D175</f>
        <v>0</v>
      </c>
      <c r="P301" s="1895" t="str">
        <f>'[5]Schools (K-12)'!B182</f>
        <v>Electrical Use - No Heating</v>
      </c>
      <c r="Q301" s="1895">
        <f>'[5]Schools (K-12)'!C182</f>
        <v>0</v>
      </c>
      <c r="R301" s="1896">
        <f>'[5]Schools (K-12)'!D182</f>
        <v>0</v>
      </c>
    </row>
    <row r="302" spans="2:18">
      <c r="B302" s="829" t="str">
        <f>'[5]Schools (K-12)'!B162</f>
        <v>Stat</v>
      </c>
      <c r="C302" s="830" t="str">
        <f>'[5]Schools (K-12)'!C162</f>
        <v>kWh/sf</v>
      </c>
      <c r="D302" s="830" t="str">
        <f>'[5]Schools (K-12)'!D162</f>
        <v>kBtu/sf</v>
      </c>
      <c r="F302" s="830" t="str">
        <f>'[5]Schools (K-12)'!B169</f>
        <v>Stat</v>
      </c>
      <c r="G302" s="830" t="str">
        <f>'[5]Schools (K-12)'!C169</f>
        <v>kBtu/sf</v>
      </c>
      <c r="I302" s="1877" t="s">
        <v>865</v>
      </c>
      <c r="J302" s="1878"/>
      <c r="L302" s="830" t="str">
        <f>'[5]Schools (K-12)'!B176</f>
        <v>Stat</v>
      </c>
      <c r="M302" s="830" t="str">
        <f>'[5]Schools (K-12)'!C176</f>
        <v>therm/sf</v>
      </c>
      <c r="N302" s="830" t="str">
        <f>'[5]Schools (K-12)'!D176</f>
        <v>kBtu/sf</v>
      </c>
      <c r="P302" s="830" t="str">
        <f>'[5]Schools (K-12)'!B183</f>
        <v>Stat</v>
      </c>
      <c r="Q302" s="830" t="str">
        <f>'[5]Schools (K-12)'!C183</f>
        <v>kWh/sf</v>
      </c>
      <c r="R302" s="831" t="str">
        <f>'[5]Schools (K-12)'!D183</f>
        <v>kBtu/sf</v>
      </c>
    </row>
    <row r="303" spans="2:18">
      <c r="B303" s="833" t="str">
        <f>'[5]Schools (K-12)'!B163</f>
        <v>Average</v>
      </c>
      <c r="C303" s="834">
        <f>'[5]Schools (K-12)'!C163</f>
        <v>16</v>
      </c>
      <c r="D303" s="834">
        <f>'[5]Schools (K-12)'!D163</f>
        <v>54.607999999999997</v>
      </c>
      <c r="F303" s="835" t="str">
        <f>'[5]Schools (K-12)'!B170</f>
        <v>Average</v>
      </c>
      <c r="G303" s="834">
        <f>'[5]Schools (K-12)'!C170</f>
        <v>67.5</v>
      </c>
      <c r="I303" s="1879"/>
      <c r="J303" s="1880"/>
      <c r="L303" s="835" t="str">
        <f>'[5]Schools (K-12)'!B177</f>
        <v>Average</v>
      </c>
      <c r="M303" s="834">
        <f>'[5]Schools (K-12)'!C177</f>
        <v>0.36199999999999999</v>
      </c>
      <c r="N303" s="834">
        <f>'[5]Schools (K-12)'!D177</f>
        <v>36.199999999999996</v>
      </c>
      <c r="P303" s="835" t="str">
        <f>'[5]Schools (K-12)'!B184</f>
        <v>Average</v>
      </c>
      <c r="Q303" s="834">
        <f>'[5]Schools (K-12)'!C184</f>
        <v>9.1999999999999993</v>
      </c>
      <c r="R303" s="836">
        <f>'[5]Schools (K-12)'!D184</f>
        <v>31.399599999999996</v>
      </c>
    </row>
    <row r="304" spans="2:18">
      <c r="B304" s="833" t="str">
        <f>'[5]Schools (K-12)'!B164</f>
        <v>Max</v>
      </c>
      <c r="C304" s="834">
        <f>'[5]Schools (K-12)'!C164</f>
        <v>22.4</v>
      </c>
      <c r="D304" s="834">
        <f>'[5]Schools (K-12)'!D164</f>
        <v>76.451199999999986</v>
      </c>
      <c r="F304" s="835" t="str">
        <f>'[5]Schools (K-12)'!B171</f>
        <v>Max</v>
      </c>
      <c r="G304" s="834">
        <f>'[5]Schools (K-12)'!C171</f>
        <v>125.5</v>
      </c>
      <c r="I304" s="1879"/>
      <c r="J304" s="1880"/>
      <c r="L304" s="835" t="str">
        <f>'[5]Schools (K-12)'!B178</f>
        <v>Max</v>
      </c>
      <c r="M304" s="834">
        <f>'[5]Schools (K-12)'!C178</f>
        <v>0.73799999999999999</v>
      </c>
      <c r="N304" s="834">
        <f>'[5]Schools (K-12)'!D178</f>
        <v>73.8</v>
      </c>
      <c r="P304" s="835" t="str">
        <f>'[5]Schools (K-12)'!B185</f>
        <v>Max</v>
      </c>
      <c r="Q304" s="834">
        <f>'[5]Schools (K-12)'!C185</f>
        <v>15.7</v>
      </c>
      <c r="R304" s="836">
        <f>'[5]Schools (K-12)'!D185</f>
        <v>53.584099999999992</v>
      </c>
    </row>
    <row r="305" spans="2:18">
      <c r="B305" s="833" t="str">
        <f>'[5]Schools (K-12)'!B165</f>
        <v>Min</v>
      </c>
      <c r="C305" s="834">
        <f>'[5]Schools (K-12)'!C165</f>
        <v>11.9</v>
      </c>
      <c r="D305" s="834">
        <f>'[5]Schools (K-12)'!D165</f>
        <v>40.614699999999999</v>
      </c>
      <c r="F305" s="835" t="str">
        <f>'[5]Schools (K-12)'!B172</f>
        <v>Min</v>
      </c>
      <c r="G305" s="834">
        <f>'[5]Schools (K-12)'!C172</f>
        <v>39.9</v>
      </c>
      <c r="I305" s="1879"/>
      <c r="J305" s="1880"/>
      <c r="L305" s="835" t="str">
        <f>'[5]Schools (K-12)'!B179</f>
        <v>Min</v>
      </c>
      <c r="M305" s="834">
        <f>'[5]Schools (K-12)'!C179</f>
        <v>2.5999999999999999E-2</v>
      </c>
      <c r="N305" s="834">
        <f>'[5]Schools (K-12)'!D179</f>
        <v>2.6</v>
      </c>
      <c r="P305" s="835" t="str">
        <f>'[5]Schools (K-12)'!B186</f>
        <v>Min</v>
      </c>
      <c r="Q305" s="834">
        <f>'[5]Schools (K-12)'!C186</f>
        <v>2.4</v>
      </c>
      <c r="R305" s="836">
        <f>'[5]Schools (K-12)'!D186</f>
        <v>8.1911999999999985</v>
      </c>
    </row>
    <row r="306" spans="2:18">
      <c r="B306" s="833" t="str">
        <f>'[5]Schools (K-12)'!B166</f>
        <v>Median</v>
      </c>
      <c r="C306" s="834">
        <f>'[5]Schools (K-12)'!C166</f>
        <v>14</v>
      </c>
      <c r="D306" s="834">
        <f>'[5]Schools (K-12)'!D166</f>
        <v>47.781999999999996</v>
      </c>
      <c r="F306" s="835" t="str">
        <f>'[5]Schools (K-12)'!B173</f>
        <v>Median</v>
      </c>
      <c r="G306" s="834">
        <f>'[5]Schools (K-12)'!C173</f>
        <v>62.7</v>
      </c>
      <c r="I306" s="1879"/>
      <c r="J306" s="1880"/>
      <c r="L306" s="835" t="str">
        <f>'[5]Schools (K-12)'!B180</f>
        <v>Median</v>
      </c>
      <c r="M306" s="834">
        <f>'[5]Schools (K-12)'!C180</f>
        <v>0.37</v>
      </c>
      <c r="N306" s="834">
        <f>'[5]Schools (K-12)'!D180</f>
        <v>37</v>
      </c>
      <c r="P306" s="835" t="str">
        <f>'[5]Schools (K-12)'!B187</f>
        <v>Median</v>
      </c>
      <c r="Q306" s="834">
        <f>'[5]Schools (K-12)'!C187</f>
        <v>8.9</v>
      </c>
      <c r="R306" s="836">
        <f>'[5]Schools (K-12)'!D187</f>
        <v>30.375699999999998</v>
      </c>
    </row>
    <row r="307" spans="2:18" ht="13.5" thickBot="1">
      <c r="B307" s="838" t="str">
        <f>'[5]Schools (K-12)'!B167</f>
        <v># of Buildings</v>
      </c>
      <c r="C307" s="839">
        <f>'[5]Schools (K-12)'!C167</f>
        <v>7</v>
      </c>
      <c r="D307" s="839">
        <f>'[5]Schools (K-12)'!D167</f>
        <v>7</v>
      </c>
      <c r="E307" s="840"/>
      <c r="F307" s="841" t="str">
        <f>'[5]Schools (K-12)'!B174</f>
        <v># of Buildings</v>
      </c>
      <c r="G307" s="839">
        <f>'[5]Schools (K-12)'!C174</f>
        <v>46</v>
      </c>
      <c r="H307" s="840"/>
      <c r="I307" s="1881"/>
      <c r="J307" s="1882"/>
      <c r="K307" s="840"/>
      <c r="L307" s="841" t="str">
        <f>'[5]Schools (K-12)'!B181</f>
        <v># of Buildings</v>
      </c>
      <c r="M307" s="839">
        <f>'[5]Schools (K-12)'!C181</f>
        <v>46</v>
      </c>
      <c r="N307" s="839">
        <f>'[5]Schools (K-12)'!D181</f>
        <v>46</v>
      </c>
      <c r="O307" s="840"/>
      <c r="P307" s="841" t="str">
        <f>'[5]Schools (K-12)'!B188</f>
        <v># of Buildings</v>
      </c>
      <c r="Q307" s="839">
        <f>'[5]Schools (K-12)'!C188</f>
        <v>46</v>
      </c>
      <c r="R307" s="842">
        <f>'[5]Schools (K-12)'!D188</f>
        <v>46</v>
      </c>
    </row>
    <row r="308" spans="2:18" ht="13.5" thickBot="1"/>
    <row r="309" spans="2:18" ht="16.5" thickBot="1">
      <c r="B309" s="1885" t="str">
        <f>'[5]Schools (K-12)'!B191</f>
        <v>Schools K-12 - K-8, Alternative Schools PSE Actual Billing Data, 2003-04 (Ref. 7)</v>
      </c>
      <c r="C309" s="1886"/>
      <c r="D309" s="1886"/>
      <c r="E309" s="1886"/>
      <c r="F309" s="1886"/>
      <c r="G309" s="1886"/>
      <c r="H309" s="1886"/>
      <c r="I309" s="1886"/>
      <c r="J309" s="1886"/>
      <c r="K309" s="1886"/>
      <c r="L309" s="1886"/>
      <c r="M309" s="1886"/>
      <c r="N309" s="1886"/>
      <c r="O309" s="1886"/>
      <c r="P309" s="1886"/>
      <c r="Q309" s="1886"/>
      <c r="R309" s="1887"/>
    </row>
    <row r="310" spans="2:18">
      <c r="B310" s="1888" t="s">
        <v>867</v>
      </c>
      <c r="C310" s="1889">
        <f>[5]Grocery!C38</f>
        <v>0</v>
      </c>
      <c r="D310" s="1889">
        <f>[5]Grocery!D38</f>
        <v>0</v>
      </c>
      <c r="F310" s="1890" t="str">
        <f>'[5]Schools (K-12)'!B192</f>
        <v>Total Building Use - Gas Heating</v>
      </c>
      <c r="G310" s="1891">
        <f>'[5]Schools (K-12)'!C192</f>
        <v>0</v>
      </c>
      <c r="I310" s="1897" t="s">
        <v>864</v>
      </c>
      <c r="J310" s="1897" t="e">
        <f>[5]Assembly!#REF!</f>
        <v>#REF!</v>
      </c>
      <c r="L310" s="1894" t="str">
        <f>'[5]Schools (K-12)'!B199</f>
        <v>Gas Use - Gas Heating</v>
      </c>
      <c r="M310" s="1894">
        <f>'[5]Schools (K-12)'!C199</f>
        <v>0</v>
      </c>
      <c r="N310" s="1894">
        <f>'[5]Schools (K-12)'!D199</f>
        <v>0</v>
      </c>
      <c r="P310" s="1895" t="str">
        <f>'[5]Schools (K-12)'!B206</f>
        <v>Electrical Use - No Heating</v>
      </c>
      <c r="Q310" s="1895">
        <f>'[5]Schools (K-12)'!C206</f>
        <v>0</v>
      </c>
      <c r="R310" s="1896">
        <f>'[5]Schools (K-12)'!D206</f>
        <v>0</v>
      </c>
    </row>
    <row r="311" spans="2:18">
      <c r="B311" s="1873" t="s">
        <v>869</v>
      </c>
      <c r="C311" s="1874"/>
      <c r="D311" s="1874"/>
      <c r="F311" s="830" t="str">
        <f>'[5]Schools (K-12)'!B193</f>
        <v>Stat</v>
      </c>
      <c r="G311" s="830" t="str">
        <f>'[5]Schools (K-12)'!C193</f>
        <v>kBtu/sf</v>
      </c>
      <c r="I311" s="1877" t="s">
        <v>865</v>
      </c>
      <c r="J311" s="1878"/>
      <c r="L311" s="830" t="str">
        <f>'[5]Schools (K-12)'!B200</f>
        <v>Stat</v>
      </c>
      <c r="M311" s="830" t="str">
        <f>'[5]Schools (K-12)'!C200</f>
        <v>therm/sf</v>
      </c>
      <c r="N311" s="830" t="str">
        <f>'[5]Schools (K-12)'!D200</f>
        <v>kBtu/sf</v>
      </c>
      <c r="P311" s="830" t="str">
        <f>'[5]Schools (K-12)'!B207</f>
        <v>Stat</v>
      </c>
      <c r="Q311" s="830" t="str">
        <f>'[5]Schools (K-12)'!C207</f>
        <v>kWh/sf</v>
      </c>
      <c r="R311" s="831" t="str">
        <f>'[5]Schools (K-12)'!D207</f>
        <v>kBtu/sf</v>
      </c>
    </row>
    <row r="312" spans="2:18">
      <c r="B312" s="1873"/>
      <c r="C312" s="1874"/>
      <c r="D312" s="1874"/>
      <c r="F312" s="835" t="str">
        <f>'[5]Schools (K-12)'!B194</f>
        <v>Average</v>
      </c>
      <c r="G312" s="834">
        <f>'[5]Schools (K-12)'!C194</f>
        <v>66.099999999999994</v>
      </c>
      <c r="I312" s="1879"/>
      <c r="J312" s="1880"/>
      <c r="L312" s="835" t="str">
        <f>'[5]Schools (K-12)'!B201</f>
        <v>Average</v>
      </c>
      <c r="M312" s="834">
        <f>'[5]Schools (K-12)'!C201</f>
        <v>0.41499999999999998</v>
      </c>
      <c r="N312" s="834">
        <f>'[5]Schools (K-12)'!D201</f>
        <v>41.5</v>
      </c>
      <c r="P312" s="835" t="str">
        <f>'[5]Schools (K-12)'!B208</f>
        <v>Average</v>
      </c>
      <c r="Q312" s="834">
        <f>'[5]Schools (K-12)'!C208</f>
        <v>7.2</v>
      </c>
      <c r="R312" s="836">
        <f>'[5]Schools (K-12)'!D208</f>
        <v>24.573599999999999</v>
      </c>
    </row>
    <row r="313" spans="2:18">
      <c r="B313" s="1873"/>
      <c r="C313" s="1874"/>
      <c r="D313" s="1874"/>
      <c r="F313" s="835" t="str">
        <f>'[5]Schools (K-12)'!B195</f>
        <v>Max</v>
      </c>
      <c r="G313" s="834">
        <f>'[5]Schools (K-12)'!C195</f>
        <v>88.9</v>
      </c>
      <c r="I313" s="1879"/>
      <c r="J313" s="1880"/>
      <c r="L313" s="835" t="str">
        <f>'[5]Schools (K-12)'!B202</f>
        <v>Max</v>
      </c>
      <c r="M313" s="834">
        <f>'[5]Schools (K-12)'!C202</f>
        <v>0.72699999999999998</v>
      </c>
      <c r="N313" s="834">
        <f>'[5]Schools (K-12)'!D202</f>
        <v>72.7</v>
      </c>
      <c r="P313" s="835" t="str">
        <f>'[5]Schools (K-12)'!B209</f>
        <v>Max</v>
      </c>
      <c r="Q313" s="834">
        <f>'[5]Schools (K-12)'!C209</f>
        <v>14.8</v>
      </c>
      <c r="R313" s="836">
        <f>'[5]Schools (K-12)'!D209</f>
        <v>50.5124</v>
      </c>
    </row>
    <row r="314" spans="2:18">
      <c r="B314" s="1873"/>
      <c r="C314" s="1874"/>
      <c r="D314" s="1874"/>
      <c r="F314" s="835" t="str">
        <f>'[5]Schools (K-12)'!B196</f>
        <v>Min</v>
      </c>
      <c r="G314" s="834">
        <f>'[5]Schools (K-12)'!C196</f>
        <v>48.4</v>
      </c>
      <c r="I314" s="1879"/>
      <c r="J314" s="1880"/>
      <c r="L314" s="835" t="str">
        <f>'[5]Schools (K-12)'!B203</f>
        <v>Min</v>
      </c>
      <c r="M314" s="834">
        <f>'[5]Schools (K-12)'!C203</f>
        <v>0.14099999999999999</v>
      </c>
      <c r="N314" s="834">
        <f>'[5]Schools (K-12)'!D203</f>
        <v>14.099999999999998</v>
      </c>
      <c r="P314" s="835" t="str">
        <f>'[5]Schools (K-12)'!B210</f>
        <v>Min</v>
      </c>
      <c r="Q314" s="834">
        <f>'[5]Schools (K-12)'!C210</f>
        <v>3.2</v>
      </c>
      <c r="R314" s="836">
        <f>'[5]Schools (K-12)'!D210</f>
        <v>10.9216</v>
      </c>
    </row>
    <row r="315" spans="2:18">
      <c r="B315" s="1873"/>
      <c r="C315" s="1874"/>
      <c r="D315" s="1874"/>
      <c r="F315" s="835" t="str">
        <f>'[5]Schools (K-12)'!B197</f>
        <v>Median</v>
      </c>
      <c r="G315" s="834">
        <f>'[5]Schools (K-12)'!C197</f>
        <v>67.400000000000006</v>
      </c>
      <c r="I315" s="1879"/>
      <c r="J315" s="1880"/>
      <c r="L315" s="835" t="str">
        <f>'[5]Schools (K-12)'!B204</f>
        <v>Median</v>
      </c>
      <c r="M315" s="834">
        <f>'[5]Schools (K-12)'!C204</f>
        <v>0.439</v>
      </c>
      <c r="N315" s="834">
        <f>'[5]Schools (K-12)'!D204</f>
        <v>43.9</v>
      </c>
      <c r="P315" s="835" t="str">
        <f>'[5]Schools (K-12)'!B211</f>
        <v>Median</v>
      </c>
      <c r="Q315" s="834">
        <f>'[5]Schools (K-12)'!C211</f>
        <v>6.1</v>
      </c>
      <c r="R315" s="836">
        <f>'[5]Schools (K-12)'!D211</f>
        <v>20.819299999999998</v>
      </c>
    </row>
    <row r="316" spans="2:18" ht="13.5" thickBot="1">
      <c r="B316" s="1875"/>
      <c r="C316" s="1876"/>
      <c r="D316" s="1876"/>
      <c r="E316" s="840"/>
      <c r="F316" s="841" t="str">
        <f>'[5]Schools (K-12)'!B198</f>
        <v># of Buildings</v>
      </c>
      <c r="G316" s="839">
        <f>'[5]Schools (K-12)'!C198</f>
        <v>13</v>
      </c>
      <c r="H316" s="840"/>
      <c r="I316" s="1881"/>
      <c r="J316" s="1882"/>
      <c r="K316" s="840"/>
      <c r="L316" s="841" t="str">
        <f>'[5]Schools (K-12)'!B205</f>
        <v># of Buildings</v>
      </c>
      <c r="M316" s="839">
        <f>'[5]Schools (K-12)'!C205</f>
        <v>13</v>
      </c>
      <c r="N316" s="839">
        <f>'[5]Schools (K-12)'!D205</f>
        <v>13</v>
      </c>
      <c r="O316" s="840"/>
      <c r="P316" s="841" t="str">
        <f>'[5]Schools (K-12)'!B212</f>
        <v># of Buildings</v>
      </c>
      <c r="Q316" s="839">
        <f>'[5]Schools (K-12)'!C212</f>
        <v>13</v>
      </c>
      <c r="R316" s="842">
        <f>'[5]Schools (K-12)'!D212</f>
        <v>13</v>
      </c>
    </row>
    <row r="317" spans="2:18" ht="13.5" thickBot="1">
      <c r="B317" s="879"/>
      <c r="C317" s="880"/>
      <c r="D317" s="880"/>
      <c r="F317" s="879"/>
      <c r="G317" s="880"/>
      <c r="I317" s="879"/>
      <c r="J317" s="880"/>
      <c r="L317" s="879"/>
      <c r="M317" s="880"/>
      <c r="N317" s="880"/>
      <c r="P317" s="879"/>
      <c r="Q317" s="880"/>
      <c r="R317" s="880"/>
    </row>
    <row r="318" spans="2:18" ht="16.5" thickBot="1">
      <c r="B318" s="1885" t="str">
        <f>[5]Warehouse!B52</f>
        <v>Warehouse - Refrigerated Warehouse</v>
      </c>
      <c r="C318" s="1886"/>
      <c r="D318" s="1886"/>
      <c r="E318" s="1886"/>
      <c r="F318" s="1886"/>
      <c r="G318" s="1886"/>
      <c r="H318" s="1886"/>
      <c r="I318" s="1886"/>
      <c r="J318" s="1886"/>
      <c r="K318" s="1886"/>
      <c r="L318" s="1886"/>
      <c r="M318" s="1886"/>
      <c r="N318" s="1886"/>
      <c r="O318" s="1886"/>
      <c r="P318" s="1886"/>
      <c r="Q318" s="1886"/>
      <c r="R318" s="1887"/>
    </row>
    <row r="319" spans="2:18">
      <c r="B319" s="1888" t="s">
        <v>867</v>
      </c>
      <c r="C319" s="1889">
        <f>[5]Grocery!C312</f>
        <v>0</v>
      </c>
      <c r="D319" s="1889">
        <f>[5]Grocery!D312</f>
        <v>0</v>
      </c>
      <c r="F319" s="1890" t="s">
        <v>868</v>
      </c>
      <c r="G319" s="1891" t="e">
        <f>[5]Assembly!#REF!</f>
        <v>#REF!</v>
      </c>
      <c r="I319" s="1892" t="str">
        <f>[5]Warehouse!B53</f>
        <v>Total Building Use - Unknown Heating</v>
      </c>
      <c r="J319" s="1893">
        <f>[5]Warehouse!C53</f>
        <v>0</v>
      </c>
      <c r="L319" s="1894" t="str">
        <f>[5]Warehouse!B60</f>
        <v>Gas Use - Gas Heating</v>
      </c>
      <c r="M319" s="1894">
        <f>[5]Warehouse!C60</f>
        <v>0</v>
      </c>
      <c r="N319" s="1894">
        <f>[5]Warehouse!D60</f>
        <v>0</v>
      </c>
      <c r="P319" s="1895" t="s">
        <v>871</v>
      </c>
      <c r="Q319" s="1895">
        <f>[5]Grocery!G352</f>
        <v>0</v>
      </c>
      <c r="R319" s="1896">
        <f>[5]Grocery!H352</f>
        <v>0</v>
      </c>
    </row>
    <row r="320" spans="2:18">
      <c r="B320" s="1873" t="s">
        <v>869</v>
      </c>
      <c r="C320" s="1874"/>
      <c r="D320" s="1874"/>
      <c r="F320" s="1877" t="s">
        <v>865</v>
      </c>
      <c r="G320" s="1878"/>
      <c r="I320" s="830" t="str">
        <f>[5]Warehouse!B54</f>
        <v>Stat</v>
      </c>
      <c r="J320" s="830" t="str">
        <f>[5]Warehouse!C54</f>
        <v>kBtu/sf</v>
      </c>
      <c r="L320" s="830" t="str">
        <f>[5]Warehouse!B61</f>
        <v>Stat</v>
      </c>
      <c r="M320" s="830" t="str">
        <f>[5]Warehouse!C61</f>
        <v>therm/sf</v>
      </c>
      <c r="N320" s="830" t="str">
        <f>[5]Warehouse!D61</f>
        <v>kBtu/sf</v>
      </c>
      <c r="P320" s="1874" t="s">
        <v>869</v>
      </c>
      <c r="Q320" s="1874"/>
      <c r="R320" s="1883"/>
    </row>
    <row r="321" spans="2:18">
      <c r="B321" s="1873"/>
      <c r="C321" s="1874"/>
      <c r="D321" s="1874"/>
      <c r="F321" s="1879"/>
      <c r="G321" s="1880"/>
      <c r="I321" s="835" t="str">
        <f>[5]Warehouse!B55</f>
        <v>Average</v>
      </c>
      <c r="J321" s="834">
        <f>[5]Warehouse!C55</f>
        <v>43.854929999999996</v>
      </c>
      <c r="L321" s="835" t="str">
        <f>[5]Warehouse!B62</f>
        <v>Average</v>
      </c>
      <c r="M321" s="834">
        <f>[5]Warehouse!C62</f>
        <v>0.20749999999999999</v>
      </c>
      <c r="N321" s="834">
        <f>[5]Warehouse!D62</f>
        <v>20.75</v>
      </c>
      <c r="P321" s="1874"/>
      <c r="Q321" s="1874"/>
      <c r="R321" s="1883"/>
    </row>
    <row r="322" spans="2:18">
      <c r="B322" s="1873"/>
      <c r="C322" s="1874"/>
      <c r="D322" s="1874"/>
      <c r="F322" s="1879"/>
      <c r="G322" s="1880"/>
      <c r="I322" s="835" t="str">
        <f>[5]Warehouse!B56</f>
        <v>Max</v>
      </c>
      <c r="J322" s="834">
        <f>[5]Warehouse!C56</f>
        <v>43.867100000000001</v>
      </c>
      <c r="L322" s="835" t="str">
        <f>[5]Warehouse!B63</f>
        <v>Max</v>
      </c>
      <c r="M322" s="834">
        <f>[5]Warehouse!C63</f>
        <v>0.21</v>
      </c>
      <c r="N322" s="834">
        <f>[5]Warehouse!D63</f>
        <v>21</v>
      </c>
      <c r="P322" s="1874"/>
      <c r="Q322" s="1874"/>
      <c r="R322" s="1883"/>
    </row>
    <row r="323" spans="2:18">
      <c r="B323" s="1873"/>
      <c r="C323" s="1874"/>
      <c r="D323" s="1874"/>
      <c r="F323" s="1879"/>
      <c r="G323" s="1880"/>
      <c r="I323" s="835" t="str">
        <f>[5]Warehouse!B57</f>
        <v>Min</v>
      </c>
      <c r="J323" s="834">
        <f>[5]Warehouse!C57</f>
        <v>43.842759999999998</v>
      </c>
      <c r="L323" s="835" t="str">
        <f>[5]Warehouse!B64</f>
        <v>Min</v>
      </c>
      <c r="M323" s="834">
        <f>[5]Warehouse!C64</f>
        <v>0.20499999999999999</v>
      </c>
      <c r="N323" s="834">
        <f>[5]Warehouse!D64</f>
        <v>20.5</v>
      </c>
      <c r="P323" s="1874"/>
      <c r="Q323" s="1874"/>
      <c r="R323" s="1883"/>
    </row>
    <row r="324" spans="2:18">
      <c r="B324" s="1873"/>
      <c r="C324" s="1874"/>
      <c r="D324" s="1874"/>
      <c r="F324" s="1879"/>
      <c r="G324" s="1880"/>
      <c r="I324" s="835" t="str">
        <f>[5]Warehouse!B58</f>
        <v>Median</v>
      </c>
      <c r="J324" s="834">
        <f>[5]Warehouse!C58</f>
        <v>43.854929999999996</v>
      </c>
      <c r="L324" s="835" t="str">
        <f>[5]Warehouse!B65</f>
        <v>Median</v>
      </c>
      <c r="M324" s="834">
        <f>[5]Warehouse!C65</f>
        <v>0.20749999999999999</v>
      </c>
      <c r="N324" s="834">
        <f>[5]Warehouse!D65</f>
        <v>20.75</v>
      </c>
      <c r="P324" s="1874"/>
      <c r="Q324" s="1874"/>
      <c r="R324" s="1883"/>
    </row>
    <row r="325" spans="2:18" ht="13.5" thickBot="1">
      <c r="B325" s="1875"/>
      <c r="C325" s="1876"/>
      <c r="D325" s="1876"/>
      <c r="E325" s="840"/>
      <c r="F325" s="1881"/>
      <c r="G325" s="1882"/>
      <c r="H325" s="840"/>
      <c r="I325" s="841" t="str">
        <f>[5]Warehouse!B59</f>
        <v># of Studies</v>
      </c>
      <c r="J325" s="839">
        <f>[5]Warehouse!C59</f>
        <v>2</v>
      </c>
      <c r="K325" s="840"/>
      <c r="L325" s="841" t="str">
        <f>[5]Warehouse!B66</f>
        <v># of Studies</v>
      </c>
      <c r="M325" s="839">
        <f>[5]Warehouse!C66</f>
        <v>2</v>
      </c>
      <c r="N325" s="839">
        <f>[5]Warehouse!D66</f>
        <v>2</v>
      </c>
      <c r="O325" s="840"/>
      <c r="P325" s="1876"/>
      <c r="Q325" s="1876"/>
      <c r="R325" s="1884"/>
    </row>
    <row r="326" spans="2:18" ht="13.5" thickBot="1"/>
    <row r="327" spans="2:18" ht="16.5" thickBot="1">
      <c r="B327" s="1885" t="str">
        <f>[5]Warehouse!B69</f>
        <v>Warehouse - Uncategorized</v>
      </c>
      <c r="C327" s="1886"/>
      <c r="D327" s="1886"/>
      <c r="E327" s="1886"/>
      <c r="F327" s="1886"/>
      <c r="G327" s="1886"/>
      <c r="H327" s="1886"/>
      <c r="I327" s="1886"/>
      <c r="J327" s="1886"/>
      <c r="K327" s="1886"/>
      <c r="L327" s="1886"/>
      <c r="M327" s="1886"/>
      <c r="N327" s="1886"/>
      <c r="O327" s="1886"/>
      <c r="P327" s="1886"/>
      <c r="Q327" s="1886"/>
      <c r="R327" s="1887"/>
    </row>
    <row r="328" spans="2:18">
      <c r="B328" s="1888" t="str">
        <f>[5]Warehouse!B70</f>
        <v>Total Building Use - All Electric</v>
      </c>
      <c r="C328" s="1889">
        <f>[5]Warehouse!C70</f>
        <v>0</v>
      </c>
      <c r="D328" s="1889">
        <f>[5]Warehouse!D70</f>
        <v>0</v>
      </c>
      <c r="F328" s="1890" t="str">
        <f>[5]Warehouse!B77</f>
        <v>Total Building Use - Gas Heating</v>
      </c>
      <c r="G328" s="1891">
        <f>[5]Warehouse!C77</f>
        <v>0</v>
      </c>
      <c r="I328" s="1892" t="str">
        <f>[5]Warehouse!B84</f>
        <v>Total Building Use - Unknown Heating</v>
      </c>
      <c r="J328" s="1893">
        <f>[5]Warehouse!C84</f>
        <v>0</v>
      </c>
      <c r="L328" s="1894" t="str">
        <f>[5]Warehouse!B91</f>
        <v>Gas Use - Gas Heating</v>
      </c>
      <c r="M328" s="1894">
        <f>[5]Warehouse!C91</f>
        <v>0</v>
      </c>
      <c r="N328" s="1894">
        <f>[5]Warehouse!D91</f>
        <v>0</v>
      </c>
      <c r="P328" s="1895" t="str">
        <f>[5]Warehouse!B98</f>
        <v>Electrical Use - No Heating</v>
      </c>
      <c r="Q328" s="1895">
        <f>[5]Warehouse!C98</f>
        <v>0</v>
      </c>
      <c r="R328" s="1896">
        <f>[5]Warehouse!D98</f>
        <v>0</v>
      </c>
    </row>
    <row r="329" spans="2:18">
      <c r="B329" s="829" t="str">
        <f>[5]Warehouse!B71</f>
        <v>Stat</v>
      </c>
      <c r="C329" s="830" t="str">
        <f>[5]Warehouse!C71</f>
        <v>kWh/sf</v>
      </c>
      <c r="D329" s="830" t="str">
        <f>[5]Warehouse!D71</f>
        <v>kBtu/sf</v>
      </c>
      <c r="F329" s="830" t="str">
        <f>[5]Warehouse!B78</f>
        <v>Stat</v>
      </c>
      <c r="G329" s="830" t="str">
        <f>[5]Warehouse!C78</f>
        <v>kBtu/sf</v>
      </c>
      <c r="I329" s="830" t="str">
        <f>[5]Warehouse!B85</f>
        <v>Stat</v>
      </c>
      <c r="J329" s="830" t="str">
        <f>[5]Warehouse!C85</f>
        <v>kBtu/sf</v>
      </c>
      <c r="L329" s="830" t="str">
        <f>[5]Warehouse!B92</f>
        <v>Stat</v>
      </c>
      <c r="M329" s="830" t="str">
        <f>[5]Warehouse!C92</f>
        <v>therm/sf</v>
      </c>
      <c r="N329" s="830" t="str">
        <f>[5]Warehouse!D92</f>
        <v>kBtu/sf</v>
      </c>
      <c r="P329" s="830" t="str">
        <f>[5]Warehouse!B99</f>
        <v>Stat</v>
      </c>
      <c r="Q329" s="830" t="str">
        <f>[5]Warehouse!C99</f>
        <v>kWh/sf</v>
      </c>
      <c r="R329" s="831" t="str">
        <f>[5]Warehouse!D99</f>
        <v>kBtu/sf</v>
      </c>
    </row>
    <row r="330" spans="2:18">
      <c r="B330" s="833" t="str">
        <f>[5]Warehouse!B72</f>
        <v>Average</v>
      </c>
      <c r="C330" s="834">
        <f>[5]Warehouse!C72</f>
        <v>10.184999999999999</v>
      </c>
      <c r="D330" s="834">
        <f>[5]Warehouse!D72</f>
        <v>34.761405000000003</v>
      </c>
      <c r="F330" s="835" t="str">
        <f>[5]Warehouse!B79</f>
        <v>Average</v>
      </c>
      <c r="G330" s="834">
        <f>[5]Warehouse!C79</f>
        <v>41.484999999999999</v>
      </c>
      <c r="I330" s="835" t="str">
        <f>[5]Warehouse!B86</f>
        <v>Average</v>
      </c>
      <c r="J330" s="834">
        <f>[5]Warehouse!C86</f>
        <v>45.490394999999992</v>
      </c>
      <c r="L330" s="835" t="str">
        <f>[5]Warehouse!B93</f>
        <v>Average</v>
      </c>
      <c r="M330" s="834">
        <f>[5]Warehouse!C93</f>
        <v>0.25157142857142861</v>
      </c>
      <c r="N330" s="834">
        <f>[5]Warehouse!D93</f>
        <v>25.157142857142855</v>
      </c>
      <c r="P330" s="835" t="str">
        <f>[5]Warehouse!B100</f>
        <v>Average</v>
      </c>
      <c r="Q330" s="834">
        <f>[5]Warehouse!C100</f>
        <v>5.6449999999999996</v>
      </c>
      <c r="R330" s="836">
        <f>[5]Warehouse!D100</f>
        <v>19.266385</v>
      </c>
    </row>
    <row r="331" spans="2:18">
      <c r="B331" s="833" t="str">
        <f>[5]Warehouse!B73</f>
        <v>Max</v>
      </c>
      <c r="C331" s="834">
        <f>[5]Warehouse!C73</f>
        <v>12.1</v>
      </c>
      <c r="D331" s="834">
        <f>[5]Warehouse!D73</f>
        <v>41.2973</v>
      </c>
      <c r="F331" s="835" t="str">
        <f>[5]Warehouse!B80</f>
        <v>Max</v>
      </c>
      <c r="G331" s="834">
        <f>[5]Warehouse!C80</f>
        <v>50.86</v>
      </c>
      <c r="I331" s="835" t="str">
        <f>[5]Warehouse!B87</f>
        <v>Max</v>
      </c>
      <c r="J331" s="834">
        <f>[5]Warehouse!C87</f>
        <v>45.498549999999994</v>
      </c>
      <c r="L331" s="835" t="str">
        <f>[5]Warehouse!B94</f>
        <v>Max</v>
      </c>
      <c r="M331" s="834">
        <f>[5]Warehouse!C94</f>
        <v>0.35799999999999998</v>
      </c>
      <c r="N331" s="834">
        <f>[5]Warehouse!D94</f>
        <v>35.799999999999997</v>
      </c>
      <c r="P331" s="835" t="str">
        <f>[5]Warehouse!B101</f>
        <v>Max</v>
      </c>
      <c r="Q331" s="834">
        <f>[5]Warehouse!C101</f>
        <v>5.8</v>
      </c>
      <c r="R331" s="836">
        <f>[5]Warehouse!D101</f>
        <v>19.795399999999997</v>
      </c>
    </row>
    <row r="332" spans="2:18">
      <c r="B332" s="833" t="str">
        <f>[5]Warehouse!B74</f>
        <v>Min</v>
      </c>
      <c r="C332" s="834">
        <f>[5]Warehouse!C74</f>
        <v>8.24</v>
      </c>
      <c r="D332" s="834">
        <f>[5]Warehouse!D74</f>
        <v>28.12312</v>
      </c>
      <c r="F332" s="835" t="str">
        <f>[5]Warehouse!B81</f>
        <v>Min</v>
      </c>
      <c r="G332" s="834">
        <f>[5]Warehouse!C81</f>
        <v>32.11</v>
      </c>
      <c r="I332" s="835" t="str">
        <f>[5]Warehouse!B88</f>
        <v>Min</v>
      </c>
      <c r="J332" s="834">
        <f>[5]Warehouse!C88</f>
        <v>45.48223999999999</v>
      </c>
      <c r="L332" s="835" t="str">
        <f>[5]Warehouse!B95</f>
        <v>Min</v>
      </c>
      <c r="M332" s="834">
        <f>[5]Warehouse!C95</f>
        <v>0.13699999999999998</v>
      </c>
      <c r="N332" s="834">
        <f>[5]Warehouse!D95</f>
        <v>13.699999999999998</v>
      </c>
      <c r="P332" s="835" t="str">
        <f>[5]Warehouse!B102</f>
        <v>Min</v>
      </c>
      <c r="Q332" s="834">
        <f>[5]Warehouse!C102</f>
        <v>5.51</v>
      </c>
      <c r="R332" s="836">
        <f>[5]Warehouse!D102</f>
        <v>18.805629999999997</v>
      </c>
    </row>
    <row r="333" spans="2:18">
      <c r="B333" s="833" t="str">
        <f>[5]Warehouse!B75</f>
        <v>Median</v>
      </c>
      <c r="C333" s="834">
        <f>[5]Warehouse!C75</f>
        <v>10.199999999999999</v>
      </c>
      <c r="D333" s="834">
        <f>[5]Warehouse!D75</f>
        <v>34.812600000000003</v>
      </c>
      <c r="F333" s="835" t="str">
        <f>[5]Warehouse!B82</f>
        <v>Median</v>
      </c>
      <c r="G333" s="834">
        <f>[5]Warehouse!C82</f>
        <v>41.484999999999999</v>
      </c>
      <c r="I333" s="835" t="str">
        <f>[5]Warehouse!B89</f>
        <v>Median</v>
      </c>
      <c r="J333" s="834">
        <f>[5]Warehouse!C89</f>
        <v>45.490394999999992</v>
      </c>
      <c r="L333" s="835" t="str">
        <f>[5]Warehouse!B96</f>
        <v>Median</v>
      </c>
      <c r="M333" s="834">
        <f>[5]Warehouse!C96</f>
        <v>0.28999999999999998</v>
      </c>
      <c r="N333" s="834">
        <f>[5]Warehouse!D96</f>
        <v>28.999999999999996</v>
      </c>
      <c r="P333" s="835" t="str">
        <f>[5]Warehouse!B103</f>
        <v>Median</v>
      </c>
      <c r="Q333" s="834">
        <f>[5]Warehouse!C103</f>
        <v>5.6349999999999998</v>
      </c>
      <c r="R333" s="836">
        <f>[5]Warehouse!D103</f>
        <v>19.232255000000002</v>
      </c>
    </row>
    <row r="334" spans="2:18" ht="13.5" thickBot="1">
      <c r="B334" s="838" t="str">
        <f>[5]Warehouse!B76</f>
        <v># of Studies</v>
      </c>
      <c r="C334" s="839">
        <f>[5]Warehouse!C76</f>
        <v>4</v>
      </c>
      <c r="D334" s="839">
        <f>[5]Warehouse!D76</f>
        <v>4</v>
      </c>
      <c r="E334" s="840"/>
      <c r="F334" s="841" t="str">
        <f>[5]Warehouse!B83</f>
        <v># of Studies</v>
      </c>
      <c r="G334" s="839">
        <f>[5]Warehouse!C83</f>
        <v>2</v>
      </c>
      <c r="H334" s="840"/>
      <c r="I334" s="841" t="str">
        <f>[5]Warehouse!B90</f>
        <v># of Studies</v>
      </c>
      <c r="J334" s="839">
        <f>[5]Warehouse!C90</f>
        <v>2</v>
      </c>
      <c r="K334" s="840"/>
      <c r="L334" s="841" t="str">
        <f>[5]Warehouse!B97</f>
        <v># of Studies</v>
      </c>
      <c r="M334" s="839">
        <f>[5]Warehouse!C97</f>
        <v>7</v>
      </c>
      <c r="N334" s="839">
        <f>[5]Warehouse!D97</f>
        <v>7</v>
      </c>
      <c r="O334" s="840"/>
      <c r="P334" s="841" t="str">
        <f>[5]Warehouse!B104</f>
        <v># of Studies</v>
      </c>
      <c r="Q334" s="839">
        <f>[5]Warehouse!C104</f>
        <v>4</v>
      </c>
      <c r="R334" s="842">
        <f>[5]Warehouse!D104</f>
        <v>4</v>
      </c>
    </row>
  </sheetData>
  <sheetProtection password="C6FB" sheet="1" objects="1" scenarios="1"/>
  <mergeCells count="291">
    <mergeCell ref="B12:R12"/>
    <mergeCell ref="B13:D13"/>
    <mergeCell ref="F13:G13"/>
    <mergeCell ref="I13:J13"/>
    <mergeCell ref="L13:N13"/>
    <mergeCell ref="P13:R13"/>
    <mergeCell ref="A1:R1"/>
    <mergeCell ref="U1:AB1"/>
    <mergeCell ref="B3:R3"/>
    <mergeCell ref="T3:W4"/>
    <mergeCell ref="B4:D4"/>
    <mergeCell ref="F4:G4"/>
    <mergeCell ref="I4:J4"/>
    <mergeCell ref="L4:N4"/>
    <mergeCell ref="P4:R4"/>
    <mergeCell ref="B30:R30"/>
    <mergeCell ref="B31:D31"/>
    <mergeCell ref="F31:G31"/>
    <mergeCell ref="I31:J31"/>
    <mergeCell ref="L31:N31"/>
    <mergeCell ref="P31:R31"/>
    <mergeCell ref="I14:J19"/>
    <mergeCell ref="T17:V18"/>
    <mergeCell ref="B21:R21"/>
    <mergeCell ref="B22:D22"/>
    <mergeCell ref="F22:G22"/>
    <mergeCell ref="I22:J22"/>
    <mergeCell ref="L22:N22"/>
    <mergeCell ref="P22:R22"/>
    <mergeCell ref="I41:J46"/>
    <mergeCell ref="L41:N46"/>
    <mergeCell ref="B48:R48"/>
    <mergeCell ref="B49:D49"/>
    <mergeCell ref="F49:G49"/>
    <mergeCell ref="I49:J49"/>
    <mergeCell ref="L49:N49"/>
    <mergeCell ref="P49:R49"/>
    <mergeCell ref="B32:D37"/>
    <mergeCell ref="I32:J37"/>
    <mergeCell ref="B39:R39"/>
    <mergeCell ref="B40:D40"/>
    <mergeCell ref="F40:G40"/>
    <mergeCell ref="I40:J40"/>
    <mergeCell ref="L40:N40"/>
    <mergeCell ref="P40:R40"/>
    <mergeCell ref="B50:D55"/>
    <mergeCell ref="F50:G55"/>
    <mergeCell ref="P50:R55"/>
    <mergeCell ref="B57:R57"/>
    <mergeCell ref="B58:D58"/>
    <mergeCell ref="F58:G58"/>
    <mergeCell ref="I58:J58"/>
    <mergeCell ref="L58:N58"/>
    <mergeCell ref="P58:R58"/>
    <mergeCell ref="B75:R75"/>
    <mergeCell ref="B76:D76"/>
    <mergeCell ref="F76:G76"/>
    <mergeCell ref="I76:J76"/>
    <mergeCell ref="L76:N76"/>
    <mergeCell ref="P76:R76"/>
    <mergeCell ref="B59:D64"/>
    <mergeCell ref="F59:G64"/>
    <mergeCell ref="I59:J64"/>
    <mergeCell ref="P59:R64"/>
    <mergeCell ref="B66:R66"/>
    <mergeCell ref="B67:D67"/>
    <mergeCell ref="F67:G67"/>
    <mergeCell ref="I67:J67"/>
    <mergeCell ref="L67:N67"/>
    <mergeCell ref="P67:R67"/>
    <mergeCell ref="B77:D82"/>
    <mergeCell ref="F77:G82"/>
    <mergeCell ref="L77:N82"/>
    <mergeCell ref="P77:R82"/>
    <mergeCell ref="B84:R84"/>
    <mergeCell ref="B85:D85"/>
    <mergeCell ref="F85:G85"/>
    <mergeCell ref="I85:J85"/>
    <mergeCell ref="L85:N85"/>
    <mergeCell ref="P85:R85"/>
    <mergeCell ref="I95:J100"/>
    <mergeCell ref="L95:N100"/>
    <mergeCell ref="B102:R102"/>
    <mergeCell ref="B103:D103"/>
    <mergeCell ref="F103:G103"/>
    <mergeCell ref="I103:J103"/>
    <mergeCell ref="L103:N103"/>
    <mergeCell ref="P103:R103"/>
    <mergeCell ref="T85:U86"/>
    <mergeCell ref="I86:J91"/>
    <mergeCell ref="L86:N91"/>
    <mergeCell ref="B93:R93"/>
    <mergeCell ref="B94:D94"/>
    <mergeCell ref="F94:G94"/>
    <mergeCell ref="I94:J94"/>
    <mergeCell ref="L94:N94"/>
    <mergeCell ref="P94:R94"/>
    <mergeCell ref="I113:J118"/>
    <mergeCell ref="L113:N118"/>
    <mergeCell ref="B120:R120"/>
    <mergeCell ref="B121:D121"/>
    <mergeCell ref="F121:G121"/>
    <mergeCell ref="I121:J121"/>
    <mergeCell ref="L121:N121"/>
    <mergeCell ref="P121:R121"/>
    <mergeCell ref="I104:J109"/>
    <mergeCell ref="L104:N109"/>
    <mergeCell ref="B111:R111"/>
    <mergeCell ref="B112:D112"/>
    <mergeCell ref="F112:G112"/>
    <mergeCell ref="I112:J112"/>
    <mergeCell ref="L112:N112"/>
    <mergeCell ref="P112:R112"/>
    <mergeCell ref="B122:D127"/>
    <mergeCell ref="F122:G127"/>
    <mergeCell ref="I122:J127"/>
    <mergeCell ref="P122:R127"/>
    <mergeCell ref="B129:R129"/>
    <mergeCell ref="B130:D130"/>
    <mergeCell ref="F130:G130"/>
    <mergeCell ref="I130:J130"/>
    <mergeCell ref="L130:N130"/>
    <mergeCell ref="P130:R130"/>
    <mergeCell ref="I140:J145"/>
    <mergeCell ref="B147:R147"/>
    <mergeCell ref="B148:D148"/>
    <mergeCell ref="F148:G148"/>
    <mergeCell ref="I148:J148"/>
    <mergeCell ref="L148:N148"/>
    <mergeCell ref="P148:R148"/>
    <mergeCell ref="I131:J136"/>
    <mergeCell ref="B138:R138"/>
    <mergeCell ref="B139:D139"/>
    <mergeCell ref="F139:G139"/>
    <mergeCell ref="I139:J139"/>
    <mergeCell ref="L139:N139"/>
    <mergeCell ref="P139:R139"/>
    <mergeCell ref="I158:J163"/>
    <mergeCell ref="L158:N163"/>
    <mergeCell ref="B165:R165"/>
    <mergeCell ref="B166:D166"/>
    <mergeCell ref="F166:G166"/>
    <mergeCell ref="I166:J166"/>
    <mergeCell ref="L166:N166"/>
    <mergeCell ref="P166:R166"/>
    <mergeCell ref="I149:J154"/>
    <mergeCell ref="B156:R156"/>
    <mergeCell ref="B157:D157"/>
    <mergeCell ref="F157:G157"/>
    <mergeCell ref="I157:J157"/>
    <mergeCell ref="L157:N157"/>
    <mergeCell ref="P157:R157"/>
    <mergeCell ref="B183:R183"/>
    <mergeCell ref="B184:D184"/>
    <mergeCell ref="F184:G184"/>
    <mergeCell ref="I184:J184"/>
    <mergeCell ref="L184:N184"/>
    <mergeCell ref="P184:R184"/>
    <mergeCell ref="B174:R174"/>
    <mergeCell ref="B175:D175"/>
    <mergeCell ref="F175:G175"/>
    <mergeCell ref="I175:J175"/>
    <mergeCell ref="L175:N175"/>
    <mergeCell ref="P175:R175"/>
    <mergeCell ref="I194:J199"/>
    <mergeCell ref="L194:N199"/>
    <mergeCell ref="B201:R201"/>
    <mergeCell ref="B202:D202"/>
    <mergeCell ref="F202:G202"/>
    <mergeCell ref="I202:J202"/>
    <mergeCell ref="L202:N202"/>
    <mergeCell ref="P202:R202"/>
    <mergeCell ref="B192:R192"/>
    <mergeCell ref="B193:D193"/>
    <mergeCell ref="F193:G193"/>
    <mergeCell ref="I193:J193"/>
    <mergeCell ref="L193:N193"/>
    <mergeCell ref="P193:R193"/>
    <mergeCell ref="I212:J217"/>
    <mergeCell ref="L212:N217"/>
    <mergeCell ref="B219:R219"/>
    <mergeCell ref="B220:D220"/>
    <mergeCell ref="F220:G220"/>
    <mergeCell ref="I220:J220"/>
    <mergeCell ref="L220:N220"/>
    <mergeCell ref="P220:R220"/>
    <mergeCell ref="I203:J208"/>
    <mergeCell ref="L203:N208"/>
    <mergeCell ref="B210:R210"/>
    <mergeCell ref="B211:D211"/>
    <mergeCell ref="F211:G211"/>
    <mergeCell ref="I211:J211"/>
    <mergeCell ref="L211:N211"/>
    <mergeCell ref="P211:R211"/>
    <mergeCell ref="B221:D226"/>
    <mergeCell ref="F221:G226"/>
    <mergeCell ref="I221:J226"/>
    <mergeCell ref="P221:R226"/>
    <mergeCell ref="B228:R228"/>
    <mergeCell ref="B229:D229"/>
    <mergeCell ref="F229:G229"/>
    <mergeCell ref="I229:J229"/>
    <mergeCell ref="L229:N229"/>
    <mergeCell ref="P229:R229"/>
    <mergeCell ref="B230:D235"/>
    <mergeCell ref="F230:G235"/>
    <mergeCell ref="I230:J235"/>
    <mergeCell ref="P230:R235"/>
    <mergeCell ref="B237:R237"/>
    <mergeCell ref="B238:D238"/>
    <mergeCell ref="F238:G238"/>
    <mergeCell ref="I238:J238"/>
    <mergeCell ref="L238:N238"/>
    <mergeCell ref="P238:R238"/>
    <mergeCell ref="B239:D244"/>
    <mergeCell ref="F239:G244"/>
    <mergeCell ref="I239:J244"/>
    <mergeCell ref="P239:R244"/>
    <mergeCell ref="B246:R246"/>
    <mergeCell ref="B247:D247"/>
    <mergeCell ref="F247:G247"/>
    <mergeCell ref="I247:J247"/>
    <mergeCell ref="L247:N247"/>
    <mergeCell ref="P247:R247"/>
    <mergeCell ref="I257:J262"/>
    <mergeCell ref="B264:R264"/>
    <mergeCell ref="B265:D265"/>
    <mergeCell ref="F265:G265"/>
    <mergeCell ref="I265:J265"/>
    <mergeCell ref="L265:N265"/>
    <mergeCell ref="P265:R265"/>
    <mergeCell ref="I248:J253"/>
    <mergeCell ref="B255:R255"/>
    <mergeCell ref="B256:D256"/>
    <mergeCell ref="F256:G256"/>
    <mergeCell ref="I256:J256"/>
    <mergeCell ref="L256:N256"/>
    <mergeCell ref="P256:R256"/>
    <mergeCell ref="B282:R282"/>
    <mergeCell ref="B283:D283"/>
    <mergeCell ref="F283:G283"/>
    <mergeCell ref="I283:J283"/>
    <mergeCell ref="L283:N283"/>
    <mergeCell ref="P283:R283"/>
    <mergeCell ref="B266:D271"/>
    <mergeCell ref="F266:G271"/>
    <mergeCell ref="P266:R271"/>
    <mergeCell ref="B273:R273"/>
    <mergeCell ref="B274:D274"/>
    <mergeCell ref="F274:G274"/>
    <mergeCell ref="I274:J274"/>
    <mergeCell ref="L274:N274"/>
    <mergeCell ref="P274:R274"/>
    <mergeCell ref="I293:J298"/>
    <mergeCell ref="B300:R300"/>
    <mergeCell ref="B301:D301"/>
    <mergeCell ref="F301:G301"/>
    <mergeCell ref="I301:J301"/>
    <mergeCell ref="L301:N301"/>
    <mergeCell ref="P301:R301"/>
    <mergeCell ref="I284:J289"/>
    <mergeCell ref="B291:R291"/>
    <mergeCell ref="B292:D292"/>
    <mergeCell ref="F292:G292"/>
    <mergeCell ref="I292:J292"/>
    <mergeCell ref="L292:N292"/>
    <mergeCell ref="P292:R292"/>
    <mergeCell ref="B311:D316"/>
    <mergeCell ref="I311:J316"/>
    <mergeCell ref="B318:R318"/>
    <mergeCell ref="B319:D319"/>
    <mergeCell ref="F319:G319"/>
    <mergeCell ref="I319:J319"/>
    <mergeCell ref="L319:N319"/>
    <mergeCell ref="P319:R319"/>
    <mergeCell ref="I302:J307"/>
    <mergeCell ref="B309:R309"/>
    <mergeCell ref="B310:D310"/>
    <mergeCell ref="F310:G310"/>
    <mergeCell ref="I310:J310"/>
    <mergeCell ref="L310:N310"/>
    <mergeCell ref="P310:R310"/>
    <mergeCell ref="B320:D325"/>
    <mergeCell ref="F320:G325"/>
    <mergeCell ref="P320:R325"/>
    <mergeCell ref="B327:R327"/>
    <mergeCell ref="B328:D328"/>
    <mergeCell ref="F328:G328"/>
    <mergeCell ref="I328:J328"/>
    <mergeCell ref="L328:N328"/>
    <mergeCell ref="P328:R328"/>
  </mergeCells>
  <conditionalFormatting sqref="B5:D10 F5:G10 I5:J10 L5:N10 P5:R10 B14:D19 F14:G19 L14:N19 P14:R19 V20:AB35 B23:D28 F23:G28 I23:J28 L23:N28 P23:R28 F32:G37 L32:N37 P32:R37 B41:D46 F41:G46 P41:R46 I50:J55 L50:N55 L59:N64 B68:D73 F68:G73 I68:J73 L68:N73 P68:R73 S73:S81 I77:J82 B86:D91 F86:G91 P86:R91 B95:D100 F95:G100 P95:R100 B104:D109 F104:G109 P104:R109 B113:D118 F113:G118 P113:R118 L122:N127 B131:D136 F131:G136 L131:N136 P131:R136 B140:D145 F140:G145 L140:N145 P140:R145 B149:D154 F149:G154 L149:N154 P149:R154 B158:D163 F158:G163 P158:R163 B167:D172 F167:G172 I167:J172 L167:N172 P167:R172 B176:D182 F176:G182 I176:J182 L176:N182 P176:R182 B185:D191 F185:G191 I185:J191 L185:N191 P185:R191 B194:D199 F194:G199 P194:R199 B203:D208 F203:G208 P203:R208 B212:D217 F212:G217 P212:R217 L221:N226 L230:N235 L239:N244 B248:D253 F248:G253 L248:N253 P248:R253 B257:D262 F257:G262 L257:N262 P257:R262 I266:J271 L266:N271 B275:D281 F275:G281 I275:J281 L275:N281 P275:R281 B284:D289 F284:G289 L284:N289 P284:R289 B293:D298 F293:G298 L293:N298 P293:R298 B302:D307 F302:G307 L302:N307 P302:R307 F311:G317 L311:N317 P311:R317 B317:D317 I317:J317 I320:J325 L320:N325 B329:D334 F329:G334 I329:J334 L329:N334 P329:R334">
    <cfRule type="cellIs" dxfId="0" priority="1" stopIfTrue="1" operator="equal">
      <formula>0</formula>
    </cfRule>
  </conditionalFormatting>
  <hyperlinks>
    <hyperlink ref="B21:R21" location="GroceryData" display="GroceryData" xr:uid="{00000000-0004-0000-1A00-000000000000}"/>
    <hyperlink ref="B30:R30" location="GroceryDataAct" display="GroceryDataAct" xr:uid="{00000000-0004-0000-1A00-000001000000}"/>
    <hyperlink ref="B3:R3" location="AssemblyData" display="AssemblyData" xr:uid="{00000000-0004-0000-1A00-000002000000}"/>
    <hyperlink ref="B12:R12" location="CollegeData" display="CollegeData" xr:uid="{00000000-0004-0000-1A00-000003000000}"/>
    <hyperlink ref="B39:R39" location="HealthSvcData" display="HealthSvcData" xr:uid="{00000000-0004-0000-1A00-000004000000}"/>
    <hyperlink ref="B48:R48" location="HealthSvcNurData" display="HealthSvcNurData" xr:uid="{00000000-0004-0000-1A00-000005000000}"/>
    <hyperlink ref="B57:R57" location="HealthSvcUnData" display="HealthSvcUnData" xr:uid="{00000000-0004-0000-1A00-000006000000}"/>
    <hyperlink ref="B66:R66" location="HospitalData" display="HospitalData" xr:uid="{00000000-0004-0000-1A00-000007000000}"/>
    <hyperlink ref="B75:R75" location="HospitalActData" display="HospitalActData" xr:uid="{00000000-0004-0000-1A00-000008000000}"/>
    <hyperlink ref="B84:R84" location="InstBankData" display="InstBankData" xr:uid="{00000000-0004-0000-1A00-000009000000}"/>
    <hyperlink ref="B93:R93" location="InstFireStatData" display="InstFireStatData" xr:uid="{00000000-0004-0000-1A00-00000A000000}"/>
    <hyperlink ref="B120:R120" location="LabUnData" display="LabUnData" xr:uid="{00000000-0004-0000-1A00-00000B000000}"/>
    <hyperlink ref="B111:R111" location="LabHighData" display="LabHighData" xr:uid="{00000000-0004-0000-1A00-00000C000000}"/>
    <hyperlink ref="B102:R102" location="LabLightData" display="LabLightData" xr:uid="{00000000-0004-0000-1A00-00000D000000}"/>
    <hyperlink ref="B129:R129" location="LibrarySmallData" display="LibrarySmallData" xr:uid="{00000000-0004-0000-1A00-00000E000000}"/>
    <hyperlink ref="B138:R138" location="LibraryMedData" display="LibraryMedData" xr:uid="{00000000-0004-0000-1A00-00000F000000}"/>
    <hyperlink ref="B147:R147" location="LibraryLargeData" display="LibraryLargeData" xr:uid="{00000000-0004-0000-1A00-000010000000}"/>
    <hyperlink ref="B156:R156" location="LibraryMusData" display="LibraryMusData" xr:uid="{00000000-0004-0000-1A00-000011000000}"/>
    <hyperlink ref="B165:R165" location="LodgingData" display="LodgingData" xr:uid="{00000000-0004-0000-1A00-000012000000}"/>
    <hyperlink ref="B174:R174" location="OfficesData" display="OfficesData" xr:uid="{00000000-0004-0000-1A00-000013000000}"/>
    <hyperlink ref="B183:R183" location="OfficesActData" display="OfficesActData" xr:uid="{00000000-0004-0000-1A00-000014000000}"/>
    <hyperlink ref="B192:R192" location="OtherAquaData" display="OtherAquaData" xr:uid="{00000000-0004-0000-1A00-000015000000}"/>
    <hyperlink ref="B201:R201" location="OtherSportData" display="OtherSportData" xr:uid="{00000000-0004-0000-1A00-000016000000}"/>
    <hyperlink ref="B210:R210" location="OtherAudData" display="OtherAudData" xr:uid="{00000000-0004-0000-1A00-000017000000}"/>
    <hyperlink ref="B219:R219" location="OtherLaudData" display="OtherLaudData" xr:uid="{00000000-0004-0000-1A00-000018000000}"/>
    <hyperlink ref="B228:R228" location="OtherShopData" display="OtherShopData" xr:uid="{00000000-0004-0000-1A00-000019000000}"/>
    <hyperlink ref="B237:R237" location="OtherUnData" display="OtherUnData" xr:uid="{00000000-0004-0000-1A00-00001A000000}"/>
    <hyperlink ref="B246:R246" location="RestFastData" display="RestFastData" xr:uid="{00000000-0004-0000-1A00-00001B000000}"/>
    <hyperlink ref="B255:R255" location="RestFullData" display="RestFullData" xr:uid="{00000000-0004-0000-1A00-00001C000000}"/>
    <hyperlink ref="B264:R264" location="RestUnData" display="RestUnData" xr:uid="{00000000-0004-0000-1A00-00001D000000}"/>
    <hyperlink ref="B273:R273" location="RetailData" display="RetailData" xr:uid="{00000000-0004-0000-1A00-00001E000000}"/>
    <hyperlink ref="B282:R282" location="SchoolElemData" display="SchoolElemData" xr:uid="{00000000-0004-0000-1A00-00001F000000}"/>
    <hyperlink ref="B291:R291" location="SchoolMidData" display="SchoolMidData" xr:uid="{00000000-0004-0000-1A00-000020000000}"/>
    <hyperlink ref="B300:R300" location="SchoolHighData" display="SchoolHighData" xr:uid="{00000000-0004-0000-1A00-000021000000}"/>
    <hyperlink ref="B309:R309" location="SchoolK8Data" display="SchoolK8Data" xr:uid="{00000000-0004-0000-1A00-000022000000}"/>
    <hyperlink ref="B318:R318" location="WarehouseRefData" display="WarehouseRefData" xr:uid="{00000000-0004-0000-1A00-000023000000}"/>
    <hyperlink ref="B327:R327" location="WarehouseUnData" display="WarehouseUnData" xr:uid="{00000000-0004-0000-1A00-000024000000}"/>
  </hyperlinks>
  <pageMargins left="0.48" right="0.44" top="0.52" bottom="0.55000000000000004" header="0.5" footer="0.35"/>
  <pageSetup scale="99" orientation="landscape" r:id="rId1"/>
  <headerFooter alignWithMargins="0">
    <oddFooter>&amp;L&amp;F/&amp;A&amp;CPage &amp;P of &amp;N&amp;R&amp;D &amp;T</oddFooter>
  </headerFooter>
  <rowBreaks count="11" manualBreakCount="11">
    <brk id="37" max="16383" man="1"/>
    <brk id="64" max="16383" man="1"/>
    <brk id="100" max="16383" man="1"/>
    <brk id="127" max="16383" man="1"/>
    <brk id="163" max="16383" man="1"/>
    <brk id="190" max="16383" man="1"/>
    <brk id="217" max="16383" man="1"/>
    <brk id="244" max="16383" man="1"/>
    <brk id="280" max="16383" man="1"/>
    <brk id="316" max="16383" man="1"/>
    <brk id="335" min="1" max="17" man="1"/>
  </rowBreaks>
  <colBreaks count="1" manualBreakCount="1">
    <brk id="1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
    <pageSetUpPr fitToPage="1"/>
  </sheetPr>
  <dimension ref="A1:O77"/>
  <sheetViews>
    <sheetView windowProtection="1" workbookViewId="0">
      <pane ySplit="1" topLeftCell="A2" activePane="bottomLeft" state="frozen"/>
      <selection activeCell="I39" sqref="I39:K39"/>
      <selection pane="bottomLeft" activeCell="I39" sqref="I39:K39"/>
    </sheetView>
  </sheetViews>
  <sheetFormatPr defaultRowHeight="12.75"/>
  <cols>
    <col min="1" max="4" width="16.140625" customWidth="1"/>
    <col min="5" max="5" width="32.42578125" customWidth="1"/>
    <col min="6" max="9" width="30" customWidth="1"/>
    <col min="10" max="10" width="28.85546875" customWidth="1"/>
    <col min="11" max="11" width="13.28515625" customWidth="1"/>
    <col min="12" max="12" width="16.140625" style="533" customWidth="1"/>
    <col min="14" max="14" width="20" customWidth="1"/>
    <col min="16" max="16" width="19.7109375" customWidth="1"/>
    <col min="17" max="17" width="14.7109375" customWidth="1"/>
  </cols>
  <sheetData>
    <row r="1" spans="1:15">
      <c r="A1" s="557" t="s">
        <v>356</v>
      </c>
      <c r="B1" s="557" t="s">
        <v>357</v>
      </c>
      <c r="C1" s="557" t="s">
        <v>358</v>
      </c>
      <c r="D1" s="557" t="s">
        <v>359</v>
      </c>
      <c r="E1" s="557" t="s">
        <v>360</v>
      </c>
      <c r="F1" s="557" t="s">
        <v>361</v>
      </c>
      <c r="G1" s="557" t="s">
        <v>362</v>
      </c>
      <c r="H1" s="557" t="s">
        <v>363</v>
      </c>
      <c r="I1" s="557" t="s">
        <v>364</v>
      </c>
      <c r="J1" s="557" t="s">
        <v>365</v>
      </c>
      <c r="K1" s="557" t="s">
        <v>584</v>
      </c>
      <c r="L1" s="1925" t="s">
        <v>585</v>
      </c>
      <c r="M1" s="1925"/>
      <c r="N1" s="557" t="s">
        <v>586</v>
      </c>
      <c r="O1" s="557"/>
    </row>
    <row r="2" spans="1:15">
      <c r="A2">
        <v>100</v>
      </c>
      <c r="B2" t="s">
        <v>366</v>
      </c>
      <c r="C2" t="s">
        <v>367</v>
      </c>
      <c r="D2" t="s">
        <v>368</v>
      </c>
      <c r="E2" t="s">
        <v>369</v>
      </c>
      <c r="F2" t="s">
        <v>370</v>
      </c>
      <c r="I2" t="s">
        <v>371</v>
      </c>
      <c r="J2" t="s">
        <v>372</v>
      </c>
      <c r="K2">
        <v>12</v>
      </c>
      <c r="L2" s="533">
        <f t="shared" ref="L2:L34" si="0">VLOOKUP(K2,kwhsavingsrate,2,FALSE)</f>
        <v>0.23</v>
      </c>
      <c r="N2" s="534" t="s">
        <v>582</v>
      </c>
      <c r="O2" s="534" t="s">
        <v>583</v>
      </c>
    </row>
    <row r="3" spans="1:15">
      <c r="A3">
        <v>101</v>
      </c>
      <c r="B3" t="s">
        <v>373</v>
      </c>
      <c r="C3" t="s">
        <v>367</v>
      </c>
      <c r="D3" t="s">
        <v>368</v>
      </c>
      <c r="E3" t="s">
        <v>369</v>
      </c>
      <c r="F3" t="s">
        <v>374</v>
      </c>
      <c r="I3" t="s">
        <v>375</v>
      </c>
      <c r="J3" t="s">
        <v>376</v>
      </c>
      <c r="K3">
        <v>12</v>
      </c>
      <c r="L3" s="533">
        <f t="shared" si="0"/>
        <v>0.23</v>
      </c>
      <c r="N3">
        <v>1</v>
      </c>
      <c r="O3" s="533">
        <v>0.03</v>
      </c>
    </row>
    <row r="4" spans="1:15">
      <c r="A4">
        <v>102</v>
      </c>
      <c r="B4" t="s">
        <v>377</v>
      </c>
      <c r="C4" t="s">
        <v>367</v>
      </c>
      <c r="D4" t="s">
        <v>368</v>
      </c>
      <c r="E4" t="s">
        <v>369</v>
      </c>
      <c r="F4" t="s">
        <v>378</v>
      </c>
      <c r="I4" t="s">
        <v>379</v>
      </c>
      <c r="J4" t="s">
        <v>380</v>
      </c>
      <c r="K4">
        <v>12</v>
      </c>
      <c r="L4" s="533">
        <f t="shared" si="0"/>
        <v>0.23</v>
      </c>
      <c r="N4">
        <v>2</v>
      </c>
      <c r="O4" s="533">
        <v>0.06</v>
      </c>
    </row>
    <row r="5" spans="1:15">
      <c r="A5">
        <v>103</v>
      </c>
      <c r="B5" t="s">
        <v>381</v>
      </c>
      <c r="C5" t="s">
        <v>367</v>
      </c>
      <c r="D5" t="s">
        <v>368</v>
      </c>
      <c r="E5" t="s">
        <v>369</v>
      </c>
      <c r="F5" t="s">
        <v>382</v>
      </c>
      <c r="I5" t="s">
        <v>379</v>
      </c>
      <c r="J5" t="s">
        <v>380</v>
      </c>
      <c r="K5">
        <v>12</v>
      </c>
      <c r="L5" s="533">
        <f t="shared" si="0"/>
        <v>0.23</v>
      </c>
      <c r="N5">
        <v>3</v>
      </c>
      <c r="O5" s="533">
        <v>0.09</v>
      </c>
    </row>
    <row r="6" spans="1:15">
      <c r="A6">
        <v>104</v>
      </c>
      <c r="B6" t="s">
        <v>383</v>
      </c>
      <c r="C6" t="s">
        <v>367</v>
      </c>
      <c r="D6" t="s">
        <v>368</v>
      </c>
      <c r="E6" t="s">
        <v>369</v>
      </c>
      <c r="F6" t="s">
        <v>569</v>
      </c>
      <c r="I6" t="s">
        <v>379</v>
      </c>
      <c r="J6" t="s">
        <v>380</v>
      </c>
      <c r="K6">
        <v>12</v>
      </c>
      <c r="L6" s="533">
        <f t="shared" si="0"/>
        <v>0.23</v>
      </c>
      <c r="N6">
        <v>4</v>
      </c>
      <c r="O6" s="533">
        <v>0.11</v>
      </c>
    </row>
    <row r="7" spans="1:15">
      <c r="A7">
        <v>105</v>
      </c>
      <c r="B7" t="s">
        <v>384</v>
      </c>
      <c r="C7" t="s">
        <v>367</v>
      </c>
      <c r="D7" t="s">
        <v>368</v>
      </c>
      <c r="E7" t="s">
        <v>369</v>
      </c>
      <c r="F7" t="s">
        <v>385</v>
      </c>
      <c r="I7" t="s">
        <v>379</v>
      </c>
      <c r="J7" t="s">
        <v>380</v>
      </c>
      <c r="K7">
        <v>12</v>
      </c>
      <c r="L7" s="533">
        <f t="shared" si="0"/>
        <v>0.23</v>
      </c>
      <c r="N7">
        <v>5</v>
      </c>
      <c r="O7" s="533">
        <v>0.13</v>
      </c>
    </row>
    <row r="8" spans="1:15">
      <c r="A8">
        <v>106</v>
      </c>
      <c r="B8" t="s">
        <v>386</v>
      </c>
      <c r="C8" t="s">
        <v>367</v>
      </c>
      <c r="D8" t="s">
        <v>368</v>
      </c>
      <c r="E8" t="s">
        <v>369</v>
      </c>
      <c r="F8" t="s">
        <v>387</v>
      </c>
      <c r="I8" t="s">
        <v>388</v>
      </c>
      <c r="J8" t="s">
        <v>389</v>
      </c>
      <c r="K8">
        <v>12</v>
      </c>
      <c r="L8" s="533">
        <f t="shared" si="0"/>
        <v>0.23</v>
      </c>
      <c r="N8">
        <v>6</v>
      </c>
      <c r="O8" s="533">
        <v>0.15</v>
      </c>
    </row>
    <row r="9" spans="1:15">
      <c r="A9">
        <v>107</v>
      </c>
      <c r="B9" t="s">
        <v>390</v>
      </c>
      <c r="C9" t="s">
        <v>367</v>
      </c>
      <c r="D9" t="s">
        <v>368</v>
      </c>
      <c r="E9" t="s">
        <v>369</v>
      </c>
      <c r="F9" t="s">
        <v>391</v>
      </c>
      <c r="I9" t="s">
        <v>401</v>
      </c>
      <c r="J9" t="s">
        <v>402</v>
      </c>
      <c r="K9">
        <v>7</v>
      </c>
      <c r="L9" s="533">
        <f t="shared" si="0"/>
        <v>0.17</v>
      </c>
      <c r="N9">
        <v>7</v>
      </c>
      <c r="O9" s="533">
        <v>0.17</v>
      </c>
    </row>
    <row r="10" spans="1:15">
      <c r="A10">
        <v>108</v>
      </c>
      <c r="B10" t="s">
        <v>393</v>
      </c>
      <c r="C10" t="s">
        <v>367</v>
      </c>
      <c r="D10" t="s">
        <v>368</v>
      </c>
      <c r="E10" t="s">
        <v>369</v>
      </c>
      <c r="F10" t="s">
        <v>394</v>
      </c>
      <c r="I10" t="s">
        <v>395</v>
      </c>
      <c r="J10" t="s">
        <v>396</v>
      </c>
      <c r="K10">
        <v>12</v>
      </c>
      <c r="L10" s="533">
        <f t="shared" si="0"/>
        <v>0.23</v>
      </c>
      <c r="N10">
        <v>8</v>
      </c>
      <c r="O10" s="533">
        <v>0.18</v>
      </c>
    </row>
    <row r="11" spans="1:15">
      <c r="A11">
        <v>109</v>
      </c>
      <c r="B11" t="s">
        <v>397</v>
      </c>
      <c r="C11" t="s">
        <v>367</v>
      </c>
      <c r="D11" t="s">
        <v>368</v>
      </c>
      <c r="E11" t="s">
        <v>369</v>
      </c>
      <c r="F11" t="s">
        <v>398</v>
      </c>
      <c r="G11" t="s">
        <v>398</v>
      </c>
      <c r="I11" t="s">
        <v>395</v>
      </c>
      <c r="J11" t="s">
        <v>396</v>
      </c>
      <c r="K11">
        <v>12</v>
      </c>
      <c r="L11" s="533">
        <f t="shared" si="0"/>
        <v>0.23</v>
      </c>
      <c r="N11">
        <v>9</v>
      </c>
      <c r="O11" s="533">
        <v>0.19</v>
      </c>
    </row>
    <row r="12" spans="1:15">
      <c r="A12">
        <v>203</v>
      </c>
      <c r="B12" t="s">
        <v>399</v>
      </c>
      <c r="C12" t="s">
        <v>367</v>
      </c>
      <c r="D12" t="s">
        <v>368</v>
      </c>
      <c r="E12" t="s">
        <v>570</v>
      </c>
      <c r="I12" t="s">
        <v>401</v>
      </c>
      <c r="J12" t="s">
        <v>402</v>
      </c>
      <c r="K12">
        <v>7</v>
      </c>
      <c r="L12" s="533">
        <f>VLOOKUP(K12,kwhsavingsrate,2,FALSE)</f>
        <v>0.17</v>
      </c>
      <c r="N12">
        <v>10</v>
      </c>
      <c r="O12" s="533">
        <v>0.2</v>
      </c>
    </row>
    <row r="13" spans="1:15">
      <c r="A13">
        <v>200</v>
      </c>
      <c r="B13" t="s">
        <v>403</v>
      </c>
      <c r="C13" t="s">
        <v>367</v>
      </c>
      <c r="D13" t="s">
        <v>368</v>
      </c>
      <c r="E13" t="s">
        <v>404</v>
      </c>
      <c r="F13" t="s">
        <v>405</v>
      </c>
      <c r="I13" t="s">
        <v>406</v>
      </c>
      <c r="J13" t="s">
        <v>407</v>
      </c>
      <c r="K13">
        <v>7</v>
      </c>
      <c r="L13" s="533">
        <f t="shared" si="0"/>
        <v>0.17</v>
      </c>
      <c r="N13">
        <v>11</v>
      </c>
      <c r="O13" s="533">
        <v>0.21</v>
      </c>
    </row>
    <row r="14" spans="1:15">
      <c r="A14">
        <v>201</v>
      </c>
      <c r="B14" t="s">
        <v>408</v>
      </c>
      <c r="C14" t="s">
        <v>367</v>
      </c>
      <c r="D14" t="s">
        <v>368</v>
      </c>
      <c r="E14" t="s">
        <v>404</v>
      </c>
      <c r="F14" t="s">
        <v>409</v>
      </c>
      <c r="I14" t="s">
        <v>392</v>
      </c>
      <c r="J14" t="s">
        <v>410</v>
      </c>
      <c r="K14">
        <v>7</v>
      </c>
      <c r="L14" s="533">
        <f t="shared" si="0"/>
        <v>0.17</v>
      </c>
      <c r="N14">
        <v>12</v>
      </c>
      <c r="O14" s="533">
        <v>0.23</v>
      </c>
    </row>
    <row r="15" spans="1:15">
      <c r="A15">
        <v>202</v>
      </c>
      <c r="B15" t="s">
        <v>411</v>
      </c>
      <c r="C15" t="s">
        <v>367</v>
      </c>
      <c r="D15" t="s">
        <v>368</v>
      </c>
      <c r="E15" t="s">
        <v>404</v>
      </c>
      <c r="F15" t="s">
        <v>412</v>
      </c>
      <c r="I15" t="s">
        <v>392</v>
      </c>
      <c r="J15" t="s">
        <v>410</v>
      </c>
      <c r="K15">
        <v>7</v>
      </c>
      <c r="L15" s="533">
        <f t="shared" si="0"/>
        <v>0.17</v>
      </c>
      <c r="N15">
        <v>13</v>
      </c>
      <c r="O15" s="533">
        <v>0.24</v>
      </c>
    </row>
    <row r="16" spans="1:15">
      <c r="A16">
        <v>204</v>
      </c>
      <c r="B16" t="s">
        <v>413</v>
      </c>
      <c r="C16" t="s">
        <v>367</v>
      </c>
      <c r="D16" t="s">
        <v>368</v>
      </c>
      <c r="E16" t="s">
        <v>400</v>
      </c>
      <c r="F16" t="s">
        <v>414</v>
      </c>
      <c r="I16" t="s">
        <v>401</v>
      </c>
      <c r="J16" t="s">
        <v>402</v>
      </c>
      <c r="K16">
        <v>7</v>
      </c>
      <c r="L16" s="533">
        <f t="shared" si="0"/>
        <v>0.17</v>
      </c>
      <c r="N16">
        <v>14</v>
      </c>
      <c r="O16" s="533">
        <v>0.25</v>
      </c>
    </row>
    <row r="17" spans="1:15">
      <c r="A17">
        <v>205</v>
      </c>
      <c r="B17" t="s">
        <v>415</v>
      </c>
      <c r="C17" t="s">
        <v>367</v>
      </c>
      <c r="D17" t="s">
        <v>368</v>
      </c>
      <c r="E17" t="s">
        <v>400</v>
      </c>
      <c r="F17" t="s">
        <v>416</v>
      </c>
      <c r="I17" t="s">
        <v>401</v>
      </c>
      <c r="J17" t="s">
        <v>402</v>
      </c>
      <c r="K17">
        <v>7</v>
      </c>
      <c r="L17" s="533">
        <f t="shared" si="0"/>
        <v>0.17</v>
      </c>
      <c r="N17">
        <v>15</v>
      </c>
      <c r="O17" s="533">
        <v>0.27</v>
      </c>
    </row>
    <row r="18" spans="1:15">
      <c r="A18">
        <v>261</v>
      </c>
      <c r="C18" t="s">
        <v>367</v>
      </c>
      <c r="D18" t="s">
        <v>368</v>
      </c>
      <c r="E18" t="s">
        <v>369</v>
      </c>
      <c r="F18" t="s">
        <v>644</v>
      </c>
      <c r="I18" t="s">
        <v>645</v>
      </c>
      <c r="J18" t="s">
        <v>646</v>
      </c>
      <c r="K18">
        <v>12</v>
      </c>
      <c r="L18" s="533">
        <f t="shared" si="0"/>
        <v>0.23</v>
      </c>
      <c r="N18">
        <v>16</v>
      </c>
      <c r="O18" s="533">
        <v>0.28999999999999998</v>
      </c>
    </row>
    <row r="19" spans="1:15">
      <c r="A19">
        <v>300</v>
      </c>
      <c r="B19" t="s">
        <v>417</v>
      </c>
      <c r="C19" t="s">
        <v>367</v>
      </c>
      <c r="D19" t="s">
        <v>418</v>
      </c>
      <c r="E19" t="s">
        <v>419</v>
      </c>
      <c r="F19" t="s">
        <v>420</v>
      </c>
      <c r="I19" t="s">
        <v>421</v>
      </c>
      <c r="J19" t="s">
        <v>422</v>
      </c>
      <c r="K19">
        <v>15</v>
      </c>
      <c r="L19" s="533">
        <f t="shared" si="0"/>
        <v>0.27</v>
      </c>
      <c r="N19">
        <v>17</v>
      </c>
      <c r="O19" s="533">
        <v>0.3</v>
      </c>
    </row>
    <row r="20" spans="1:15">
      <c r="A20">
        <v>301</v>
      </c>
      <c r="B20" t="s">
        <v>423</v>
      </c>
      <c r="C20" t="s">
        <v>367</v>
      </c>
      <c r="D20" t="s">
        <v>418</v>
      </c>
      <c r="E20" t="s">
        <v>419</v>
      </c>
      <c r="F20" t="s">
        <v>424</v>
      </c>
      <c r="I20" t="s">
        <v>425</v>
      </c>
      <c r="J20" t="s">
        <v>425</v>
      </c>
      <c r="K20">
        <v>15</v>
      </c>
      <c r="L20" s="533">
        <f t="shared" si="0"/>
        <v>0.27</v>
      </c>
      <c r="N20">
        <v>18</v>
      </c>
      <c r="O20" s="533">
        <v>0.31</v>
      </c>
    </row>
    <row r="21" spans="1:15">
      <c r="A21">
        <v>302</v>
      </c>
      <c r="B21" t="s">
        <v>426</v>
      </c>
      <c r="C21" t="s">
        <v>367</v>
      </c>
      <c r="D21" t="s">
        <v>418</v>
      </c>
      <c r="E21" t="s">
        <v>419</v>
      </c>
      <c r="F21" t="s">
        <v>427</v>
      </c>
      <c r="I21" t="s">
        <v>428</v>
      </c>
      <c r="J21" t="s">
        <v>429</v>
      </c>
      <c r="K21">
        <v>15</v>
      </c>
      <c r="L21" s="533">
        <f t="shared" si="0"/>
        <v>0.27</v>
      </c>
      <c r="N21">
        <v>19</v>
      </c>
      <c r="O21" s="533">
        <v>0.32</v>
      </c>
    </row>
    <row r="22" spans="1:15">
      <c r="A22">
        <v>303</v>
      </c>
      <c r="B22" t="s">
        <v>430</v>
      </c>
      <c r="C22" t="s">
        <v>367</v>
      </c>
      <c r="D22" t="s">
        <v>418</v>
      </c>
      <c r="E22" t="s">
        <v>419</v>
      </c>
      <c r="F22" t="s">
        <v>431</v>
      </c>
      <c r="I22" t="s">
        <v>432</v>
      </c>
      <c r="J22" t="s">
        <v>433</v>
      </c>
      <c r="K22">
        <v>15</v>
      </c>
      <c r="L22" s="533">
        <f t="shared" si="0"/>
        <v>0.27</v>
      </c>
      <c r="N22">
        <v>20</v>
      </c>
      <c r="O22" s="533">
        <v>0.33</v>
      </c>
    </row>
    <row r="23" spans="1:15">
      <c r="A23">
        <v>304</v>
      </c>
      <c r="B23" t="s">
        <v>434</v>
      </c>
      <c r="C23" t="s">
        <v>367</v>
      </c>
      <c r="D23" t="s">
        <v>418</v>
      </c>
      <c r="E23" t="s">
        <v>419</v>
      </c>
      <c r="F23" t="s">
        <v>435</v>
      </c>
      <c r="I23" t="s">
        <v>421</v>
      </c>
      <c r="J23" t="s">
        <v>422</v>
      </c>
      <c r="K23">
        <v>15</v>
      </c>
      <c r="L23" s="533">
        <f t="shared" si="0"/>
        <v>0.27</v>
      </c>
      <c r="N23">
        <v>21</v>
      </c>
      <c r="O23" s="533">
        <v>0.34</v>
      </c>
    </row>
    <row r="24" spans="1:15">
      <c r="A24">
        <v>305</v>
      </c>
      <c r="B24" t="s">
        <v>436</v>
      </c>
      <c r="C24" t="s">
        <v>367</v>
      </c>
      <c r="D24" t="s">
        <v>418</v>
      </c>
      <c r="E24" t="s">
        <v>419</v>
      </c>
      <c r="F24" t="s">
        <v>437</v>
      </c>
      <c r="I24" t="s">
        <v>425</v>
      </c>
      <c r="J24" t="s">
        <v>425</v>
      </c>
      <c r="K24">
        <v>15</v>
      </c>
      <c r="L24" s="533">
        <f t="shared" si="0"/>
        <v>0.27</v>
      </c>
      <c r="N24">
        <v>22</v>
      </c>
      <c r="O24" s="533">
        <v>0.35000000000000003</v>
      </c>
    </row>
    <row r="25" spans="1:15">
      <c r="A25">
        <v>306</v>
      </c>
      <c r="B25" t="s">
        <v>438</v>
      </c>
      <c r="C25" t="s">
        <v>367</v>
      </c>
      <c r="D25" t="s">
        <v>418</v>
      </c>
      <c r="E25" t="s">
        <v>419</v>
      </c>
      <c r="F25" t="s">
        <v>439</v>
      </c>
      <c r="I25" t="s">
        <v>428</v>
      </c>
      <c r="J25" t="s">
        <v>429</v>
      </c>
      <c r="K25">
        <v>15</v>
      </c>
      <c r="L25" s="533">
        <f t="shared" si="0"/>
        <v>0.27</v>
      </c>
      <c r="N25">
        <v>23</v>
      </c>
      <c r="O25" s="533">
        <v>0.36000000000000004</v>
      </c>
    </row>
    <row r="26" spans="1:15">
      <c r="A26">
        <v>307</v>
      </c>
      <c r="B26" t="s">
        <v>440</v>
      </c>
      <c r="C26" t="s">
        <v>367</v>
      </c>
      <c r="D26" t="s">
        <v>418</v>
      </c>
      <c r="E26" t="s">
        <v>419</v>
      </c>
      <c r="F26" t="s">
        <v>441</v>
      </c>
      <c r="I26" t="s">
        <v>432</v>
      </c>
      <c r="J26" t="s">
        <v>433</v>
      </c>
      <c r="K26">
        <v>15</v>
      </c>
      <c r="L26" s="533">
        <f t="shared" si="0"/>
        <v>0.27</v>
      </c>
      <c r="N26">
        <v>24</v>
      </c>
      <c r="O26" s="533">
        <v>0.37000000000000005</v>
      </c>
    </row>
    <row r="27" spans="1:15">
      <c r="A27">
        <v>308</v>
      </c>
      <c r="B27" t="s">
        <v>442</v>
      </c>
      <c r="C27" t="s">
        <v>367</v>
      </c>
      <c r="D27" t="s">
        <v>418</v>
      </c>
      <c r="E27" t="s">
        <v>443</v>
      </c>
      <c r="F27" t="s">
        <v>444</v>
      </c>
      <c r="I27" t="s">
        <v>445</v>
      </c>
      <c r="J27" t="s">
        <v>446</v>
      </c>
      <c r="K27">
        <v>15</v>
      </c>
      <c r="L27" s="533">
        <f t="shared" si="0"/>
        <v>0.27</v>
      </c>
      <c r="N27">
        <v>25</v>
      </c>
      <c r="O27" s="533">
        <v>0.38000000000000006</v>
      </c>
    </row>
    <row r="28" spans="1:15" ht="16.5">
      <c r="A28">
        <v>309</v>
      </c>
      <c r="B28" s="523" t="s">
        <v>577</v>
      </c>
      <c r="C28" t="s">
        <v>367</v>
      </c>
      <c r="D28" t="s">
        <v>418</v>
      </c>
      <c r="E28" t="s">
        <v>443</v>
      </c>
      <c r="F28" t="s">
        <v>578</v>
      </c>
      <c r="I28" t="s">
        <v>445</v>
      </c>
      <c r="J28" t="s">
        <v>446</v>
      </c>
      <c r="K28">
        <v>15</v>
      </c>
      <c r="L28" s="533">
        <f t="shared" si="0"/>
        <v>0.27</v>
      </c>
      <c r="N28">
        <v>26</v>
      </c>
      <c r="O28" s="533">
        <v>0.39000000000000007</v>
      </c>
    </row>
    <row r="29" spans="1:15">
      <c r="A29">
        <v>310</v>
      </c>
      <c r="B29" t="s">
        <v>447</v>
      </c>
      <c r="C29" t="s">
        <v>367</v>
      </c>
      <c r="D29" t="s">
        <v>418</v>
      </c>
      <c r="E29" t="s">
        <v>448</v>
      </c>
      <c r="F29" t="s">
        <v>449</v>
      </c>
      <c r="I29" t="s">
        <v>450</v>
      </c>
      <c r="J29" t="s">
        <v>451</v>
      </c>
      <c r="K29">
        <v>10</v>
      </c>
      <c r="L29" s="533">
        <f t="shared" si="0"/>
        <v>0.2</v>
      </c>
      <c r="N29">
        <v>27</v>
      </c>
      <c r="O29" s="533">
        <v>0.40000000000000008</v>
      </c>
    </row>
    <row r="30" spans="1:15">
      <c r="A30">
        <v>314</v>
      </c>
      <c r="B30" t="s">
        <v>452</v>
      </c>
      <c r="C30" t="s">
        <v>367</v>
      </c>
      <c r="D30" t="s">
        <v>418</v>
      </c>
      <c r="E30" t="s">
        <v>453</v>
      </c>
      <c r="F30" t="s">
        <v>454</v>
      </c>
      <c r="I30" t="s">
        <v>455</v>
      </c>
      <c r="J30" t="s">
        <v>456</v>
      </c>
      <c r="K30">
        <v>15</v>
      </c>
      <c r="L30" s="533">
        <f t="shared" si="0"/>
        <v>0.27</v>
      </c>
      <c r="N30">
        <v>28</v>
      </c>
      <c r="O30" s="533">
        <v>0.41000000000000009</v>
      </c>
    </row>
    <row r="31" spans="1:15">
      <c r="A31">
        <v>315</v>
      </c>
      <c r="B31" t="s">
        <v>457</v>
      </c>
      <c r="C31" t="s">
        <v>367</v>
      </c>
      <c r="D31" t="s">
        <v>418</v>
      </c>
      <c r="E31" t="s">
        <v>453</v>
      </c>
      <c r="F31" t="s">
        <v>458</v>
      </c>
      <c r="I31" t="s">
        <v>459</v>
      </c>
      <c r="J31" t="s">
        <v>460</v>
      </c>
      <c r="K31">
        <v>15</v>
      </c>
      <c r="L31" s="533">
        <f t="shared" si="0"/>
        <v>0.27</v>
      </c>
      <c r="N31">
        <v>29</v>
      </c>
      <c r="O31" s="533">
        <v>0.4200000000000001</v>
      </c>
    </row>
    <row r="32" spans="1:15">
      <c r="A32">
        <v>316</v>
      </c>
      <c r="B32" t="s">
        <v>461</v>
      </c>
      <c r="C32" t="s">
        <v>367</v>
      </c>
      <c r="D32" t="s">
        <v>418</v>
      </c>
      <c r="E32" t="s">
        <v>453</v>
      </c>
      <c r="F32" t="s">
        <v>462</v>
      </c>
      <c r="I32" t="s">
        <v>463</v>
      </c>
      <c r="J32" t="s">
        <v>464</v>
      </c>
      <c r="K32">
        <v>15</v>
      </c>
      <c r="L32" s="533">
        <f t="shared" si="0"/>
        <v>0.27</v>
      </c>
      <c r="N32">
        <v>30</v>
      </c>
      <c r="O32" s="533">
        <v>0.4300000000000001</v>
      </c>
    </row>
    <row r="33" spans="1:15">
      <c r="A33">
        <v>319</v>
      </c>
      <c r="C33" t="s">
        <v>367</v>
      </c>
      <c r="D33" t="s">
        <v>418</v>
      </c>
      <c r="E33" t="s">
        <v>558</v>
      </c>
      <c r="F33" t="s">
        <v>559</v>
      </c>
      <c r="G33" t="s">
        <v>208</v>
      </c>
      <c r="I33" t="s">
        <v>560</v>
      </c>
      <c r="J33" t="s">
        <v>561</v>
      </c>
      <c r="K33">
        <v>15</v>
      </c>
      <c r="L33" s="533">
        <f t="shared" si="0"/>
        <v>0.27</v>
      </c>
      <c r="O33" s="533"/>
    </row>
    <row r="34" spans="1:15">
      <c r="A34">
        <v>320</v>
      </c>
      <c r="C34" t="s">
        <v>367</v>
      </c>
      <c r="D34" t="s">
        <v>418</v>
      </c>
      <c r="E34" s="522" t="s">
        <v>558</v>
      </c>
      <c r="F34" t="s">
        <v>562</v>
      </c>
      <c r="I34" t="s">
        <v>466</v>
      </c>
      <c r="J34" t="s">
        <v>467</v>
      </c>
      <c r="K34">
        <v>10</v>
      </c>
      <c r="L34" s="533">
        <f t="shared" si="0"/>
        <v>0.2</v>
      </c>
    </row>
    <row r="35" spans="1:15">
      <c r="A35">
        <v>321</v>
      </c>
      <c r="B35" t="s">
        <v>468</v>
      </c>
      <c r="C35" t="s">
        <v>367</v>
      </c>
      <c r="D35" t="s">
        <v>418</v>
      </c>
      <c r="E35" t="s">
        <v>469</v>
      </c>
      <c r="F35" t="s">
        <v>470</v>
      </c>
      <c r="I35" t="s">
        <v>471</v>
      </c>
      <c r="J35" t="s">
        <v>472</v>
      </c>
      <c r="K35">
        <v>10</v>
      </c>
      <c r="L35" s="533">
        <f t="shared" ref="L35:L77" si="1">VLOOKUP(K35,kwhsavingsrate,2,FALSE)</f>
        <v>0.2</v>
      </c>
    </row>
    <row r="36" spans="1:15">
      <c r="A36">
        <v>323</v>
      </c>
      <c r="B36" t="s">
        <v>473</v>
      </c>
      <c r="C36" t="s">
        <v>367</v>
      </c>
      <c r="D36" t="s">
        <v>418</v>
      </c>
      <c r="E36" t="s">
        <v>474</v>
      </c>
      <c r="F36" t="s">
        <v>475</v>
      </c>
      <c r="I36" t="s">
        <v>476</v>
      </c>
      <c r="J36" t="s">
        <v>477</v>
      </c>
      <c r="K36">
        <v>5</v>
      </c>
      <c r="L36" s="533">
        <f t="shared" si="1"/>
        <v>0.13</v>
      </c>
    </row>
    <row r="37" spans="1:15">
      <c r="A37">
        <v>327</v>
      </c>
      <c r="B37" s="522" t="s">
        <v>595</v>
      </c>
      <c r="C37" t="s">
        <v>367</v>
      </c>
      <c r="D37" t="s">
        <v>418</v>
      </c>
      <c r="E37" t="s">
        <v>558</v>
      </c>
      <c r="F37" t="s">
        <v>563</v>
      </c>
      <c r="I37" t="s">
        <v>564</v>
      </c>
      <c r="J37" t="s">
        <v>565</v>
      </c>
      <c r="K37">
        <v>15</v>
      </c>
      <c r="L37" s="533">
        <f t="shared" si="1"/>
        <v>0.27</v>
      </c>
    </row>
    <row r="38" spans="1:15">
      <c r="A38">
        <v>328</v>
      </c>
      <c r="C38" t="s">
        <v>367</v>
      </c>
      <c r="D38" t="s">
        <v>418</v>
      </c>
      <c r="E38" t="s">
        <v>558</v>
      </c>
      <c r="F38" t="s">
        <v>566</v>
      </c>
      <c r="I38" t="s">
        <v>567</v>
      </c>
      <c r="J38" t="s">
        <v>568</v>
      </c>
      <c r="K38">
        <v>10</v>
      </c>
      <c r="L38" s="533">
        <f t="shared" si="1"/>
        <v>0.2</v>
      </c>
    </row>
    <row r="39" spans="1:15">
      <c r="A39">
        <v>329</v>
      </c>
      <c r="C39" t="s">
        <v>367</v>
      </c>
      <c r="D39" t="s">
        <v>418</v>
      </c>
      <c r="E39" t="s">
        <v>558</v>
      </c>
      <c r="F39" t="s">
        <v>579</v>
      </c>
      <c r="I39" t="s">
        <v>466</v>
      </c>
      <c r="J39" t="s">
        <v>467</v>
      </c>
      <c r="K39">
        <v>10</v>
      </c>
      <c r="L39" s="533">
        <f t="shared" si="1"/>
        <v>0.2</v>
      </c>
    </row>
    <row r="40" spans="1:15">
      <c r="A40">
        <v>330</v>
      </c>
      <c r="B40" t="s">
        <v>465</v>
      </c>
      <c r="C40" t="s">
        <v>367</v>
      </c>
      <c r="D40" t="s">
        <v>418</v>
      </c>
      <c r="E40" t="s">
        <v>558</v>
      </c>
      <c r="F40" t="s">
        <v>594</v>
      </c>
      <c r="I40" t="s">
        <v>466</v>
      </c>
      <c r="J40" t="s">
        <v>467</v>
      </c>
      <c r="K40">
        <v>15</v>
      </c>
      <c r="L40" s="533">
        <f t="shared" si="1"/>
        <v>0.27</v>
      </c>
    </row>
    <row r="41" spans="1:15">
      <c r="A41">
        <v>331</v>
      </c>
      <c r="C41" t="s">
        <v>367</v>
      </c>
      <c r="D41" t="s">
        <v>418</v>
      </c>
      <c r="E41" t="s">
        <v>558</v>
      </c>
      <c r="F41" t="s">
        <v>600</v>
      </c>
      <c r="G41" t="s">
        <v>601</v>
      </c>
      <c r="I41" t="s">
        <v>602</v>
      </c>
      <c r="K41">
        <v>15</v>
      </c>
      <c r="L41" s="533">
        <f t="shared" si="1"/>
        <v>0.27</v>
      </c>
    </row>
    <row r="42" spans="1:15">
      <c r="A42">
        <v>332</v>
      </c>
      <c r="C42" t="s">
        <v>367</v>
      </c>
      <c r="D42" t="s">
        <v>418</v>
      </c>
      <c r="E42" t="s">
        <v>558</v>
      </c>
      <c r="F42" t="s">
        <v>603</v>
      </c>
      <c r="I42" t="s">
        <v>604</v>
      </c>
      <c r="K42">
        <v>15</v>
      </c>
      <c r="L42" s="533">
        <f t="shared" si="1"/>
        <v>0.27</v>
      </c>
    </row>
    <row r="43" spans="1:15">
      <c r="A43">
        <v>333</v>
      </c>
      <c r="C43" t="s">
        <v>367</v>
      </c>
      <c r="D43" t="s">
        <v>418</v>
      </c>
      <c r="E43" t="s">
        <v>605</v>
      </c>
      <c r="F43" t="s">
        <v>606</v>
      </c>
      <c r="G43" t="s">
        <v>607</v>
      </c>
      <c r="J43" t="s">
        <v>608</v>
      </c>
      <c r="K43">
        <v>10</v>
      </c>
      <c r="L43" s="533">
        <f t="shared" si="1"/>
        <v>0.2</v>
      </c>
    </row>
    <row r="44" spans="1:15">
      <c r="A44">
        <v>400</v>
      </c>
      <c r="B44" t="s">
        <v>478</v>
      </c>
      <c r="C44" t="s">
        <v>367</v>
      </c>
      <c r="D44" t="s">
        <v>479</v>
      </c>
      <c r="E44" t="s">
        <v>480</v>
      </c>
      <c r="F44" t="s">
        <v>481</v>
      </c>
      <c r="I44" t="s">
        <v>482</v>
      </c>
      <c r="J44" t="s">
        <v>483</v>
      </c>
      <c r="K44">
        <v>10</v>
      </c>
      <c r="L44" s="533">
        <f t="shared" si="1"/>
        <v>0.2</v>
      </c>
    </row>
    <row r="45" spans="1:15">
      <c r="A45">
        <v>401</v>
      </c>
      <c r="B45" t="s">
        <v>484</v>
      </c>
      <c r="C45" t="s">
        <v>367</v>
      </c>
      <c r="D45" t="s">
        <v>479</v>
      </c>
      <c r="E45" t="s">
        <v>485</v>
      </c>
      <c r="F45" t="s">
        <v>486</v>
      </c>
      <c r="I45" t="s">
        <v>487</v>
      </c>
      <c r="J45" t="s">
        <v>488</v>
      </c>
      <c r="K45">
        <v>10</v>
      </c>
      <c r="L45" s="533">
        <f t="shared" si="1"/>
        <v>0.2</v>
      </c>
    </row>
    <row r="46" spans="1:15">
      <c r="A46">
        <v>402</v>
      </c>
      <c r="B46" t="s">
        <v>489</v>
      </c>
      <c r="C46" t="s">
        <v>367</v>
      </c>
      <c r="D46" t="s">
        <v>479</v>
      </c>
      <c r="E46" t="s">
        <v>480</v>
      </c>
      <c r="F46" t="s">
        <v>490</v>
      </c>
      <c r="I46" t="s">
        <v>491</v>
      </c>
      <c r="J46" t="s">
        <v>492</v>
      </c>
      <c r="K46">
        <v>10</v>
      </c>
      <c r="L46" s="533">
        <f t="shared" si="1"/>
        <v>0.2</v>
      </c>
    </row>
    <row r="47" spans="1:15">
      <c r="A47">
        <v>501</v>
      </c>
      <c r="B47" t="s">
        <v>493</v>
      </c>
      <c r="C47" t="s">
        <v>367</v>
      </c>
      <c r="D47" t="s">
        <v>494</v>
      </c>
      <c r="E47" t="s">
        <v>448</v>
      </c>
      <c r="F47" t="s">
        <v>449</v>
      </c>
      <c r="I47" t="s">
        <v>495</v>
      </c>
      <c r="J47" t="s">
        <v>496</v>
      </c>
      <c r="K47">
        <v>10</v>
      </c>
      <c r="L47" s="533">
        <f t="shared" si="1"/>
        <v>0.2</v>
      </c>
    </row>
    <row r="48" spans="1:15">
      <c r="A48">
        <v>502</v>
      </c>
      <c r="B48" t="s">
        <v>497</v>
      </c>
      <c r="C48" t="s">
        <v>367</v>
      </c>
      <c r="D48" t="s">
        <v>494</v>
      </c>
      <c r="E48" t="s">
        <v>498</v>
      </c>
      <c r="F48" t="s">
        <v>499</v>
      </c>
      <c r="I48" t="s">
        <v>500</v>
      </c>
      <c r="J48" t="s">
        <v>501</v>
      </c>
      <c r="K48">
        <v>5</v>
      </c>
      <c r="L48" s="533">
        <f t="shared" si="1"/>
        <v>0.13</v>
      </c>
    </row>
    <row r="49" spans="1:12">
      <c r="A49">
        <v>503</v>
      </c>
      <c r="B49" t="s">
        <v>497</v>
      </c>
      <c r="C49" t="s">
        <v>367</v>
      </c>
      <c r="D49" t="s">
        <v>494</v>
      </c>
      <c r="E49" t="s">
        <v>498</v>
      </c>
      <c r="F49" t="s">
        <v>507</v>
      </c>
      <c r="I49" t="s">
        <v>508</v>
      </c>
      <c r="J49" t="s">
        <v>509</v>
      </c>
      <c r="K49">
        <v>5</v>
      </c>
      <c r="L49" s="533">
        <f t="shared" ref="L49" si="2">VLOOKUP(K49,kwhsavingsrate,2,FALSE)</f>
        <v>0.13</v>
      </c>
    </row>
    <row r="50" spans="1:12">
      <c r="A50">
        <v>504</v>
      </c>
      <c r="B50" t="s">
        <v>502</v>
      </c>
      <c r="C50" t="s">
        <v>367</v>
      </c>
      <c r="D50" t="s">
        <v>503</v>
      </c>
      <c r="E50" t="s">
        <v>504</v>
      </c>
      <c r="F50" t="s">
        <v>571</v>
      </c>
      <c r="I50" t="s">
        <v>505</v>
      </c>
      <c r="J50" t="s">
        <v>506</v>
      </c>
      <c r="K50">
        <v>10</v>
      </c>
      <c r="L50" s="533">
        <f t="shared" si="1"/>
        <v>0.2</v>
      </c>
    </row>
    <row r="51" spans="1:12">
      <c r="A51">
        <v>505</v>
      </c>
      <c r="B51" t="s">
        <v>510</v>
      </c>
      <c r="C51" t="s">
        <v>367</v>
      </c>
      <c r="D51" t="s">
        <v>494</v>
      </c>
      <c r="E51" t="s">
        <v>511</v>
      </c>
      <c r="F51" t="s">
        <v>486</v>
      </c>
      <c r="I51" t="s">
        <v>512</v>
      </c>
      <c r="J51" t="s">
        <v>506</v>
      </c>
      <c r="K51">
        <v>10</v>
      </c>
      <c r="L51" s="533">
        <f t="shared" si="1"/>
        <v>0.2</v>
      </c>
    </row>
    <row r="52" spans="1:12">
      <c r="A52">
        <v>506</v>
      </c>
      <c r="B52" t="s">
        <v>590</v>
      </c>
      <c r="C52" t="s">
        <v>367</v>
      </c>
      <c r="D52" t="s">
        <v>494</v>
      </c>
      <c r="E52" t="s">
        <v>511</v>
      </c>
      <c r="F52" s="522" t="s">
        <v>609</v>
      </c>
      <c r="G52" s="522" t="s">
        <v>610</v>
      </c>
      <c r="I52" t="s">
        <v>505</v>
      </c>
      <c r="J52" t="s">
        <v>513</v>
      </c>
      <c r="K52">
        <v>10</v>
      </c>
      <c r="L52" s="533">
        <f t="shared" si="1"/>
        <v>0.2</v>
      </c>
    </row>
    <row r="53" spans="1:12">
      <c r="A53">
        <v>507</v>
      </c>
      <c r="B53" t="s">
        <v>514</v>
      </c>
      <c r="C53" t="s">
        <v>367</v>
      </c>
      <c r="D53" t="s">
        <v>494</v>
      </c>
      <c r="E53" t="s">
        <v>511</v>
      </c>
      <c r="F53" t="s">
        <v>515</v>
      </c>
      <c r="I53" t="s">
        <v>516</v>
      </c>
      <c r="J53" t="s">
        <v>517</v>
      </c>
      <c r="K53">
        <v>15</v>
      </c>
      <c r="L53" s="533">
        <f t="shared" si="1"/>
        <v>0.27</v>
      </c>
    </row>
    <row r="54" spans="1:12">
      <c r="A54">
        <v>508</v>
      </c>
      <c r="C54" t="s">
        <v>367</v>
      </c>
      <c r="D54" t="s">
        <v>494</v>
      </c>
      <c r="E54" t="s">
        <v>606</v>
      </c>
      <c r="F54" t="s">
        <v>611</v>
      </c>
      <c r="I54" t="s">
        <v>612</v>
      </c>
      <c r="J54" t="s">
        <v>613</v>
      </c>
      <c r="K54">
        <v>10</v>
      </c>
      <c r="L54" s="533">
        <f t="shared" si="1"/>
        <v>0.2</v>
      </c>
    </row>
    <row r="55" spans="1:12">
      <c r="A55">
        <v>509</v>
      </c>
      <c r="C55" t="s">
        <v>367</v>
      </c>
      <c r="D55" t="s">
        <v>494</v>
      </c>
      <c r="E55" t="s">
        <v>606</v>
      </c>
      <c r="F55" t="s">
        <v>614</v>
      </c>
      <c r="I55" t="s">
        <v>615</v>
      </c>
      <c r="J55" t="s">
        <v>616</v>
      </c>
      <c r="K55">
        <v>10</v>
      </c>
      <c r="L55" s="533">
        <f t="shared" si="1"/>
        <v>0.2</v>
      </c>
    </row>
    <row r="56" spans="1:12">
      <c r="A56">
        <v>510</v>
      </c>
      <c r="C56" t="s">
        <v>367</v>
      </c>
      <c r="D56" t="s">
        <v>494</v>
      </c>
      <c r="E56" t="s">
        <v>606</v>
      </c>
      <c r="F56" t="s">
        <v>617</v>
      </c>
      <c r="I56" t="s">
        <v>618</v>
      </c>
      <c r="J56" t="s">
        <v>619</v>
      </c>
      <c r="K56">
        <v>10</v>
      </c>
      <c r="L56" s="533">
        <f t="shared" si="1"/>
        <v>0.2</v>
      </c>
    </row>
    <row r="57" spans="1:12">
      <c r="A57">
        <v>600</v>
      </c>
      <c r="B57" t="s">
        <v>518</v>
      </c>
      <c r="C57" t="s">
        <v>367</v>
      </c>
      <c r="D57" t="s">
        <v>519</v>
      </c>
      <c r="E57" t="s">
        <v>520</v>
      </c>
      <c r="F57" t="s">
        <v>521</v>
      </c>
      <c r="I57" t="s">
        <v>522</v>
      </c>
      <c r="K57" s="573"/>
    </row>
    <row r="58" spans="1:12">
      <c r="A58">
        <v>601</v>
      </c>
      <c r="B58" t="s">
        <v>523</v>
      </c>
      <c r="C58" t="s">
        <v>367</v>
      </c>
      <c r="D58" t="s">
        <v>519</v>
      </c>
      <c r="E58" t="s">
        <v>524</v>
      </c>
      <c r="F58" t="s">
        <v>525</v>
      </c>
      <c r="I58" t="s">
        <v>522</v>
      </c>
      <c r="K58" s="573"/>
    </row>
    <row r="59" spans="1:12">
      <c r="A59">
        <v>602</v>
      </c>
      <c r="B59" t="s">
        <v>526</v>
      </c>
      <c r="C59" t="s">
        <v>367</v>
      </c>
      <c r="D59" t="s">
        <v>519</v>
      </c>
      <c r="E59" t="s">
        <v>524</v>
      </c>
      <c r="F59" t="s">
        <v>527</v>
      </c>
      <c r="I59" t="s">
        <v>522</v>
      </c>
      <c r="K59" s="573"/>
    </row>
    <row r="60" spans="1:12">
      <c r="A60">
        <v>606</v>
      </c>
      <c r="B60" t="s">
        <v>529</v>
      </c>
      <c r="C60" t="s">
        <v>367</v>
      </c>
      <c r="D60" t="s">
        <v>519</v>
      </c>
      <c r="E60" t="s">
        <v>528</v>
      </c>
      <c r="F60" t="s">
        <v>530</v>
      </c>
      <c r="I60" t="s">
        <v>531</v>
      </c>
      <c r="K60">
        <v>10</v>
      </c>
      <c r="L60" s="533">
        <f t="shared" si="1"/>
        <v>0.2</v>
      </c>
    </row>
    <row r="61" spans="1:12">
      <c r="A61">
        <v>607</v>
      </c>
      <c r="B61" t="s">
        <v>532</v>
      </c>
      <c r="C61" t="s">
        <v>367</v>
      </c>
      <c r="D61" t="s">
        <v>519</v>
      </c>
      <c r="E61" t="s">
        <v>533</v>
      </c>
      <c r="F61" t="s">
        <v>521</v>
      </c>
      <c r="I61" t="s">
        <v>580</v>
      </c>
      <c r="J61" t="s">
        <v>581</v>
      </c>
      <c r="K61">
        <v>1</v>
      </c>
      <c r="L61" s="533">
        <f t="shared" si="1"/>
        <v>0.03</v>
      </c>
    </row>
    <row r="62" spans="1:12">
      <c r="A62">
        <v>716</v>
      </c>
      <c r="B62" t="s">
        <v>551</v>
      </c>
      <c r="C62" t="s">
        <v>367</v>
      </c>
      <c r="D62" t="s">
        <v>418</v>
      </c>
      <c r="E62" t="s">
        <v>620</v>
      </c>
      <c r="F62" t="s">
        <v>621</v>
      </c>
      <c r="I62" t="s">
        <v>622</v>
      </c>
      <c r="J62" t="s">
        <v>623</v>
      </c>
      <c r="K62" s="522" t="s">
        <v>648</v>
      </c>
      <c r="L62" s="533" t="e">
        <f t="shared" si="1"/>
        <v>#N/A</v>
      </c>
    </row>
    <row r="63" spans="1:12">
      <c r="A63">
        <v>717</v>
      </c>
      <c r="B63" t="s">
        <v>624</v>
      </c>
      <c r="C63" t="s">
        <v>367</v>
      </c>
      <c r="D63" t="s">
        <v>418</v>
      </c>
      <c r="E63" t="s">
        <v>620</v>
      </c>
      <c r="F63" t="s">
        <v>515</v>
      </c>
      <c r="I63" t="s">
        <v>625</v>
      </c>
      <c r="J63" t="s">
        <v>626</v>
      </c>
      <c r="K63" t="s">
        <v>647</v>
      </c>
      <c r="L63" s="533" t="e">
        <f t="shared" si="1"/>
        <v>#N/A</v>
      </c>
    </row>
    <row r="64" spans="1:12">
      <c r="A64">
        <v>718</v>
      </c>
      <c r="B64" t="s">
        <v>627</v>
      </c>
      <c r="C64" t="s">
        <v>367</v>
      </c>
      <c r="D64" t="s">
        <v>418</v>
      </c>
      <c r="E64" t="s">
        <v>620</v>
      </c>
      <c r="F64" t="s">
        <v>628</v>
      </c>
      <c r="I64" t="s">
        <v>629</v>
      </c>
      <c r="J64" t="s">
        <v>630</v>
      </c>
      <c r="K64">
        <v>30</v>
      </c>
      <c r="L64" s="533">
        <f t="shared" si="1"/>
        <v>0.4300000000000001</v>
      </c>
    </row>
    <row r="65" spans="1:12">
      <c r="A65">
        <v>819</v>
      </c>
      <c r="B65" t="s">
        <v>497</v>
      </c>
      <c r="C65" t="s">
        <v>367</v>
      </c>
      <c r="D65" t="s">
        <v>534</v>
      </c>
      <c r="E65" t="s">
        <v>535</v>
      </c>
      <c r="I65" t="s">
        <v>536</v>
      </c>
      <c r="J65" t="s">
        <v>537</v>
      </c>
      <c r="K65">
        <v>10</v>
      </c>
      <c r="L65" s="533">
        <f t="shared" si="1"/>
        <v>0.2</v>
      </c>
    </row>
    <row r="66" spans="1:12">
      <c r="A66">
        <v>828</v>
      </c>
      <c r="B66" t="s">
        <v>497</v>
      </c>
      <c r="C66" t="s">
        <v>367</v>
      </c>
      <c r="D66" t="s">
        <v>534</v>
      </c>
      <c r="E66" t="s">
        <v>538</v>
      </c>
      <c r="F66" t="s">
        <v>539</v>
      </c>
      <c r="I66" t="s">
        <v>540</v>
      </c>
      <c r="J66" t="s">
        <v>541</v>
      </c>
      <c r="K66">
        <v>10</v>
      </c>
      <c r="L66" s="533">
        <f t="shared" si="1"/>
        <v>0.2</v>
      </c>
    </row>
    <row r="67" spans="1:12">
      <c r="A67">
        <v>829</v>
      </c>
      <c r="B67" t="s">
        <v>497</v>
      </c>
      <c r="C67" t="s">
        <v>367</v>
      </c>
      <c r="D67" t="s">
        <v>534</v>
      </c>
      <c r="E67" t="s">
        <v>538</v>
      </c>
      <c r="F67" t="s">
        <v>542</v>
      </c>
      <c r="I67" t="s">
        <v>543</v>
      </c>
      <c r="J67" t="s">
        <v>544</v>
      </c>
      <c r="K67">
        <v>10</v>
      </c>
      <c r="L67" s="533">
        <f t="shared" si="1"/>
        <v>0.2</v>
      </c>
    </row>
    <row r="68" spans="1:12">
      <c r="A68">
        <v>900</v>
      </c>
      <c r="B68" t="s">
        <v>545</v>
      </c>
      <c r="C68" t="s">
        <v>367</v>
      </c>
      <c r="D68" t="s">
        <v>546</v>
      </c>
      <c r="E68" t="s">
        <v>547</v>
      </c>
      <c r="F68" t="s">
        <v>548</v>
      </c>
      <c r="I68" t="s">
        <v>549</v>
      </c>
      <c r="J68" t="s">
        <v>550</v>
      </c>
      <c r="K68">
        <v>5</v>
      </c>
      <c r="L68" s="533">
        <f t="shared" si="1"/>
        <v>0.13</v>
      </c>
    </row>
    <row r="69" spans="1:12">
      <c r="A69">
        <v>901</v>
      </c>
      <c r="B69" t="s">
        <v>551</v>
      </c>
      <c r="C69" t="s">
        <v>367</v>
      </c>
      <c r="D69" t="s">
        <v>546</v>
      </c>
      <c r="E69" t="s">
        <v>547</v>
      </c>
      <c r="F69" t="s">
        <v>552</v>
      </c>
      <c r="I69" t="s">
        <v>553</v>
      </c>
      <c r="J69" t="s">
        <v>554</v>
      </c>
      <c r="K69">
        <v>5</v>
      </c>
      <c r="L69" s="533">
        <f t="shared" si="1"/>
        <v>0.13</v>
      </c>
    </row>
    <row r="70" spans="1:12">
      <c r="A70">
        <v>902</v>
      </c>
      <c r="C70" t="s">
        <v>367</v>
      </c>
      <c r="D70" s="522" t="s">
        <v>546</v>
      </c>
      <c r="E70" t="s">
        <v>600</v>
      </c>
      <c r="J70" t="s">
        <v>631</v>
      </c>
      <c r="K70" s="573">
        <v>10</v>
      </c>
      <c r="L70" s="533">
        <f t="shared" si="1"/>
        <v>0.2</v>
      </c>
    </row>
    <row r="71" spans="1:12">
      <c r="A71">
        <v>903</v>
      </c>
      <c r="C71" t="s">
        <v>367</v>
      </c>
      <c r="D71" s="522" t="s">
        <v>546</v>
      </c>
      <c r="E71" t="s">
        <v>632</v>
      </c>
      <c r="F71" t="s">
        <v>633</v>
      </c>
      <c r="J71" t="s">
        <v>634</v>
      </c>
      <c r="K71" s="573">
        <v>10</v>
      </c>
      <c r="L71" s="533">
        <f t="shared" si="1"/>
        <v>0.2</v>
      </c>
    </row>
    <row r="72" spans="1:12">
      <c r="A72">
        <v>904</v>
      </c>
      <c r="C72" t="s">
        <v>367</v>
      </c>
      <c r="D72" s="522" t="s">
        <v>546</v>
      </c>
      <c r="E72" t="s">
        <v>606</v>
      </c>
      <c r="F72" t="s">
        <v>635</v>
      </c>
      <c r="J72" t="s">
        <v>636</v>
      </c>
      <c r="K72" s="573">
        <v>10</v>
      </c>
      <c r="L72" s="533">
        <f t="shared" si="1"/>
        <v>0.2</v>
      </c>
    </row>
    <row r="73" spans="1:12">
      <c r="A73">
        <v>905</v>
      </c>
      <c r="C73" t="s">
        <v>367</v>
      </c>
      <c r="D73" s="522" t="s">
        <v>546</v>
      </c>
      <c r="E73" t="s">
        <v>606</v>
      </c>
      <c r="F73" t="s">
        <v>600</v>
      </c>
      <c r="J73" t="s">
        <v>631</v>
      </c>
      <c r="K73" s="573">
        <v>10</v>
      </c>
      <c r="L73" s="533">
        <f t="shared" si="1"/>
        <v>0.2</v>
      </c>
    </row>
    <row r="74" spans="1:12">
      <c r="A74">
        <v>906</v>
      </c>
      <c r="C74" t="s">
        <v>367</v>
      </c>
      <c r="D74" s="522" t="s">
        <v>546</v>
      </c>
      <c r="E74" t="s">
        <v>606</v>
      </c>
      <c r="F74" t="s">
        <v>603</v>
      </c>
      <c r="J74" t="s">
        <v>637</v>
      </c>
      <c r="K74" s="573">
        <v>10</v>
      </c>
      <c r="L74" s="533">
        <f t="shared" si="1"/>
        <v>0.2</v>
      </c>
    </row>
    <row r="75" spans="1:12">
      <c r="A75">
        <v>907</v>
      </c>
      <c r="C75" t="s">
        <v>367</v>
      </c>
      <c r="D75" s="522" t="s">
        <v>546</v>
      </c>
      <c r="E75" t="s">
        <v>606</v>
      </c>
      <c r="F75" t="s">
        <v>638</v>
      </c>
      <c r="J75" t="s">
        <v>639</v>
      </c>
      <c r="K75" s="573">
        <v>10</v>
      </c>
      <c r="L75" s="533">
        <f t="shared" si="1"/>
        <v>0.2</v>
      </c>
    </row>
    <row r="76" spans="1:12">
      <c r="A76">
        <v>908</v>
      </c>
      <c r="C76" t="s">
        <v>367</v>
      </c>
      <c r="D76" s="522" t="s">
        <v>546</v>
      </c>
      <c r="E76" t="s">
        <v>606</v>
      </c>
      <c r="F76" t="s">
        <v>640</v>
      </c>
      <c r="J76" t="s">
        <v>641</v>
      </c>
      <c r="K76" s="573">
        <v>10</v>
      </c>
      <c r="L76" s="533">
        <f t="shared" si="1"/>
        <v>0.2</v>
      </c>
    </row>
    <row r="77" spans="1:12">
      <c r="A77">
        <v>909</v>
      </c>
      <c r="C77" t="s">
        <v>367</v>
      </c>
      <c r="D77" s="522" t="s">
        <v>546</v>
      </c>
      <c r="E77" t="s">
        <v>606</v>
      </c>
      <c r="F77" t="s">
        <v>642</v>
      </c>
      <c r="J77" t="s">
        <v>643</v>
      </c>
      <c r="K77" s="573">
        <v>10</v>
      </c>
      <c r="L77" s="533">
        <f t="shared" si="1"/>
        <v>0.2</v>
      </c>
    </row>
  </sheetData>
  <sheetProtection password="D6CF" sheet="1" objects="1" scenarios="1" sort="0" autoFilter="0"/>
  <autoFilter ref="A1:M60" xr:uid="{00000000-0009-0000-0000-00001B000000}">
    <filterColumn colId="11" showButton="0"/>
  </autoFilter>
  <mergeCells count="1">
    <mergeCell ref="L1:M1"/>
  </mergeCells>
  <pageMargins left="0.25" right="0.25" top="0.75" bottom="0.75" header="0.3" footer="0.3"/>
  <pageSetup paperSize="17" scale="6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dimension ref="A1:J96"/>
  <sheetViews>
    <sheetView windowProtection="1" topLeftCell="A69" workbookViewId="0">
      <selection activeCell="E80" sqref="E80"/>
    </sheetView>
  </sheetViews>
  <sheetFormatPr defaultColWidth="9.140625" defaultRowHeight="12.75"/>
  <cols>
    <col min="1" max="1" width="24.42578125" style="574" bestFit="1" customWidth="1"/>
    <col min="2" max="2" width="18" style="574" bestFit="1" customWidth="1"/>
    <col min="3" max="3" width="14.42578125" style="574" bestFit="1" customWidth="1"/>
    <col min="4" max="6" width="9.140625" style="574"/>
    <col min="7" max="7" width="25.140625" style="574" customWidth="1"/>
    <col min="8" max="16384" width="9.140625" style="574"/>
  </cols>
  <sheetData>
    <row r="1" spans="1:8">
      <c r="A1" s="882" t="s">
        <v>900</v>
      </c>
      <c r="B1" s="882" t="s">
        <v>901</v>
      </c>
      <c r="C1" s="882" t="s">
        <v>902</v>
      </c>
    </row>
    <row r="2" spans="1:8">
      <c r="A2" s="883" t="s">
        <v>903</v>
      </c>
      <c r="B2" s="884">
        <v>9.4196299999999997</v>
      </c>
      <c r="C2" s="885">
        <v>7.52</v>
      </c>
      <c r="E2" s="574" t="s">
        <v>904</v>
      </c>
      <c r="G2" s="574" t="s">
        <v>905</v>
      </c>
      <c r="H2" s="574" t="s">
        <v>906</v>
      </c>
    </row>
    <row r="3" spans="1:8">
      <c r="A3" s="883" t="s">
        <v>789</v>
      </c>
      <c r="B3" s="884">
        <v>7.2469000000000001</v>
      </c>
      <c r="C3" s="885">
        <v>7.52</v>
      </c>
      <c r="E3" s="574" t="s">
        <v>910</v>
      </c>
      <c r="G3" s="886" t="s">
        <v>908</v>
      </c>
      <c r="H3" s="578"/>
    </row>
    <row r="4" spans="1:8">
      <c r="A4" s="883" t="s">
        <v>909</v>
      </c>
      <c r="B4" s="884">
        <v>5.6940999999999997</v>
      </c>
      <c r="C4" s="885">
        <v>10.935</v>
      </c>
      <c r="E4" s="574" t="s">
        <v>907</v>
      </c>
      <c r="G4" s="578" t="str">
        <f>+A32</f>
        <v>Small GS</v>
      </c>
      <c r="H4" s="887">
        <f>+B32</f>
        <v>9.7300000000000011E-2</v>
      </c>
    </row>
    <row r="5" spans="1:8">
      <c r="A5" s="883" t="s">
        <v>911</v>
      </c>
      <c r="B5" s="884">
        <v>5.8898000000000001</v>
      </c>
      <c r="C5" s="885">
        <v>11.285</v>
      </c>
      <c r="G5" s="578" t="str">
        <f t="shared" ref="G5:H7" si="0">+A33</f>
        <v>Medium GS</v>
      </c>
      <c r="H5" s="887">
        <f t="shared" si="0"/>
        <v>7.7512500000000012E-2</v>
      </c>
    </row>
    <row r="6" spans="1:8">
      <c r="A6" s="883" t="s">
        <v>785</v>
      </c>
      <c r="B6" s="884">
        <v>5.6633000000000004</v>
      </c>
      <c r="C6" s="885">
        <v>10.940000000000001</v>
      </c>
      <c r="G6" s="578" t="str">
        <f t="shared" si="0"/>
        <v>Large GS</v>
      </c>
      <c r="H6" s="887">
        <f t="shared" si="0"/>
        <v>8.9285714285714288E-2</v>
      </c>
    </row>
    <row r="7" spans="1:8">
      <c r="A7" s="883" t="s">
        <v>912</v>
      </c>
      <c r="B7" s="884">
        <v>5.4413</v>
      </c>
      <c r="C7" s="885">
        <v>4.0199999999999996</v>
      </c>
      <c r="G7" s="578" t="str">
        <f t="shared" si="0"/>
        <v>High Demand GS</v>
      </c>
      <c r="H7" s="887">
        <f t="shared" si="0"/>
        <v>8.09E-2</v>
      </c>
    </row>
    <row r="8" spans="1:8">
      <c r="A8" s="883" t="s">
        <v>913</v>
      </c>
      <c r="B8" s="884">
        <v>5.5190999999999999</v>
      </c>
      <c r="C8" s="885">
        <v>4.1100000000000003</v>
      </c>
      <c r="E8" s="578"/>
      <c r="G8" s="886" t="s">
        <v>914</v>
      </c>
      <c r="H8" s="578"/>
    </row>
    <row r="9" spans="1:8">
      <c r="A9" s="883" t="s">
        <v>915</v>
      </c>
      <c r="B9" s="884">
        <v>5.6638000000000002</v>
      </c>
      <c r="C9" s="885">
        <v>4.2</v>
      </c>
      <c r="E9" s="578" t="s">
        <v>982</v>
      </c>
      <c r="G9" s="578" t="str">
        <f>+A2</f>
        <v xml:space="preserve">Sch 25 (&lt;20,000 kWh/mo) </v>
      </c>
      <c r="H9" s="578">
        <f>+B2/100</f>
        <v>9.4196299999999997E-2</v>
      </c>
    </row>
    <row r="10" spans="1:8">
      <c r="A10" s="883" t="s">
        <v>916</v>
      </c>
      <c r="B10" s="884">
        <v>6.5084</v>
      </c>
      <c r="C10" s="885">
        <v>4.9800000000000004</v>
      </c>
      <c r="E10" s="578" t="s">
        <v>983</v>
      </c>
      <c r="G10" s="578" t="str">
        <f t="shared" ref="G10:G19" si="1">+A3</f>
        <v xml:space="preserve">Sch 25 (&gt;20,000 kWh/mo) </v>
      </c>
      <c r="H10" s="578">
        <f t="shared" ref="H10:H19" si="2">+B3/100</f>
        <v>7.2469000000000006E-2</v>
      </c>
    </row>
    <row r="11" spans="1:8">
      <c r="A11" s="883" t="s">
        <v>917</v>
      </c>
      <c r="B11" s="884">
        <v>6.0827999999999998</v>
      </c>
      <c r="C11" s="885">
        <v>2.09</v>
      </c>
      <c r="G11" s="578" t="str">
        <f t="shared" si="1"/>
        <v>Sch 26 - Primary</v>
      </c>
      <c r="H11" s="578">
        <f t="shared" si="2"/>
        <v>5.6940999999999999E-2</v>
      </c>
    </row>
    <row r="12" spans="1:8">
      <c r="A12" s="883" t="s">
        <v>918</v>
      </c>
      <c r="B12" s="884">
        <v>6.1963999999999997</v>
      </c>
      <c r="C12" s="885">
        <v>3.7</v>
      </c>
      <c r="G12" s="578" t="str">
        <f t="shared" si="1"/>
        <v>Sch 26 - Secondary</v>
      </c>
      <c r="H12" s="578">
        <f t="shared" si="2"/>
        <v>5.8897999999999999E-2</v>
      </c>
    </row>
    <row r="13" spans="1:8">
      <c r="A13" s="888" t="s">
        <v>919</v>
      </c>
      <c r="B13" s="888" t="s">
        <v>920</v>
      </c>
      <c r="C13" s="889"/>
      <c r="G13" s="578" t="str">
        <f t="shared" si="1"/>
        <v>Sch 31</v>
      </c>
      <c r="H13" s="578">
        <f t="shared" si="2"/>
        <v>5.6633000000000003E-2</v>
      </c>
    </row>
    <row r="14" spans="1:8">
      <c r="A14" s="883" t="s">
        <v>785</v>
      </c>
      <c r="B14" s="885">
        <v>0.81859999999999999</v>
      </c>
      <c r="C14" s="889"/>
      <c r="G14" s="578" t="str">
        <f t="shared" si="1"/>
        <v>Sch 40-HV</v>
      </c>
      <c r="H14" s="578">
        <f t="shared" si="2"/>
        <v>5.4413000000000003E-2</v>
      </c>
    </row>
    <row r="15" spans="1:8">
      <c r="A15" s="883" t="s">
        <v>921</v>
      </c>
      <c r="B15" s="885">
        <v>0.50558999999999998</v>
      </c>
      <c r="C15" s="889"/>
      <c r="G15" s="578" t="str">
        <f t="shared" si="1"/>
        <v>Sch 40-Primary</v>
      </c>
      <c r="H15" s="578">
        <f t="shared" si="2"/>
        <v>5.5190999999999997E-2</v>
      </c>
    </row>
    <row r="16" spans="1:8">
      <c r="A16" s="883" t="s">
        <v>922</v>
      </c>
      <c r="B16" s="885">
        <v>0.47308</v>
      </c>
      <c r="C16" s="889"/>
      <c r="G16" s="578" t="str">
        <f t="shared" si="1"/>
        <v>Sch 40-Secondary</v>
      </c>
      <c r="H16" s="578">
        <f t="shared" si="2"/>
        <v>5.6638000000000001E-2</v>
      </c>
    </row>
    <row r="17" spans="1:10">
      <c r="A17" s="883" t="s">
        <v>923</v>
      </c>
      <c r="B17" s="885">
        <v>0.47736000000000001</v>
      </c>
      <c r="C17" s="889"/>
      <c r="G17" s="578" t="str">
        <f t="shared" si="1"/>
        <v>Sch 43</v>
      </c>
      <c r="H17" s="578">
        <f t="shared" si="2"/>
        <v>6.5084000000000003E-2</v>
      </c>
    </row>
    <row r="18" spans="1:10">
      <c r="A18" s="883" t="s">
        <v>924</v>
      </c>
      <c r="B18" s="885">
        <v>0.41961999999999999</v>
      </c>
      <c r="C18" s="889"/>
      <c r="G18" s="578" t="str">
        <f t="shared" si="1"/>
        <v>Sch 46</v>
      </c>
      <c r="H18" s="578">
        <f t="shared" si="2"/>
        <v>6.0828E-2</v>
      </c>
    </row>
    <row r="19" spans="1:10">
      <c r="A19" s="883" t="s">
        <v>925</v>
      </c>
      <c r="B19" s="885">
        <v>0.41682000000000002</v>
      </c>
      <c r="C19" s="889"/>
      <c r="G19" s="578" t="str">
        <f t="shared" si="1"/>
        <v>Sch 49</v>
      </c>
      <c r="H19" s="578">
        <f t="shared" si="2"/>
        <v>6.1963999999999998E-2</v>
      </c>
    </row>
    <row r="20" spans="1:10">
      <c r="A20" s="883" t="s">
        <v>926</v>
      </c>
      <c r="B20" s="885">
        <v>0.62121000000000004</v>
      </c>
      <c r="C20" s="889"/>
    </row>
    <row r="21" spans="1:10">
      <c r="A21" s="883" t="s">
        <v>927</v>
      </c>
      <c r="B21" s="885">
        <v>0.55139000000000005</v>
      </c>
      <c r="C21" s="889"/>
    </row>
    <row r="22" spans="1:10">
      <c r="A22" s="883" t="s">
        <v>928</v>
      </c>
      <c r="B22" s="885">
        <v>0.52439000000000002</v>
      </c>
      <c r="C22" s="889"/>
      <c r="G22" s="574" t="s">
        <v>929</v>
      </c>
    </row>
    <row r="23" spans="1:10" ht="60">
      <c r="A23" s="883" t="s">
        <v>930</v>
      </c>
      <c r="B23" s="885">
        <v>0.46048</v>
      </c>
      <c r="C23" s="889"/>
      <c r="G23" s="890" t="s">
        <v>931</v>
      </c>
      <c r="H23" s="890" t="s">
        <v>932</v>
      </c>
      <c r="I23" s="890" t="s">
        <v>933</v>
      </c>
      <c r="J23" s="890" t="s">
        <v>934</v>
      </c>
    </row>
    <row r="24" spans="1:10" ht="15">
      <c r="A24" s="883" t="s">
        <v>935</v>
      </c>
      <c r="B24" s="885">
        <v>0.42499999999999999</v>
      </c>
      <c r="C24" s="889"/>
      <c r="G24" s="969"/>
      <c r="H24" s="969"/>
      <c r="I24" s="969"/>
      <c r="J24" s="969"/>
    </row>
    <row r="25" spans="1:10">
      <c r="A25" s="883" t="s">
        <v>937</v>
      </c>
      <c r="B25" s="885">
        <v>0.40271000000000001</v>
      </c>
      <c r="C25" s="889"/>
      <c r="G25" s="891" t="s">
        <v>936</v>
      </c>
      <c r="H25" s="892">
        <v>40.6</v>
      </c>
      <c r="I25" s="893">
        <v>7.7820633059788991</v>
      </c>
      <c r="J25" s="894">
        <v>0.10799599999999999</v>
      </c>
    </row>
    <row r="26" spans="1:10">
      <c r="A26" s="883" t="s">
        <v>939</v>
      </c>
      <c r="B26" s="885">
        <v>0.39154</v>
      </c>
      <c r="C26" s="889"/>
      <c r="G26" s="895" t="s">
        <v>938</v>
      </c>
      <c r="H26" s="896">
        <v>30.9</v>
      </c>
      <c r="I26" s="897">
        <v>6.5295720984759678</v>
      </c>
      <c r="J26" s="898">
        <v>8.6210999999999982E-2</v>
      </c>
    </row>
    <row r="27" spans="1:10">
      <c r="A27" s="883" t="s">
        <v>941</v>
      </c>
      <c r="B27" s="885">
        <v>0.38496000000000002</v>
      </c>
      <c r="C27" s="889"/>
      <c r="G27" s="891" t="s">
        <v>940</v>
      </c>
      <c r="H27" s="892">
        <v>34.799999999999997</v>
      </c>
      <c r="I27" s="893">
        <v>6.5785463071512309</v>
      </c>
      <c r="J27" s="894">
        <v>0.12284399999999998</v>
      </c>
    </row>
    <row r="28" spans="1:10">
      <c r="G28" s="895" t="s">
        <v>942</v>
      </c>
      <c r="H28" s="896">
        <v>50.1</v>
      </c>
      <c r="I28" s="897">
        <v>8.5604630715123093</v>
      </c>
      <c r="J28" s="898">
        <v>0.18887700000000002</v>
      </c>
    </row>
    <row r="29" spans="1:10" ht="12.75" customHeight="1">
      <c r="G29" s="891" t="s">
        <v>1039</v>
      </c>
      <c r="H29" s="892">
        <v>54.9</v>
      </c>
      <c r="I29" s="893">
        <v>13.210111371629543</v>
      </c>
      <c r="J29" s="894">
        <v>8.6742000000000014E-2</v>
      </c>
    </row>
    <row r="30" spans="1:10">
      <c r="G30" s="895" t="s">
        <v>943</v>
      </c>
      <c r="H30" s="896">
        <v>55.5</v>
      </c>
      <c r="I30" s="897">
        <v>14.541910902696367</v>
      </c>
      <c r="J30" s="898">
        <v>4.1070000000000002E-2</v>
      </c>
    </row>
    <row r="31" spans="1:10">
      <c r="A31" s="574" t="s">
        <v>908</v>
      </c>
      <c r="G31" s="891" t="s">
        <v>944</v>
      </c>
      <c r="H31" s="892">
        <v>29.8</v>
      </c>
      <c r="I31" s="893">
        <v>5.388804220398594</v>
      </c>
      <c r="J31" s="894">
        <v>0.114134</v>
      </c>
    </row>
    <row r="32" spans="1:10">
      <c r="A32" s="899" t="s">
        <v>946</v>
      </c>
      <c r="B32" s="900">
        <v>9.7300000000000011E-2</v>
      </c>
      <c r="G32" s="895" t="s">
        <v>945</v>
      </c>
      <c r="H32" s="896">
        <v>35.299999999999997</v>
      </c>
      <c r="I32" s="897">
        <v>6.6730656506447827</v>
      </c>
      <c r="J32" s="898">
        <v>0.12531499999999998</v>
      </c>
    </row>
    <row r="33" spans="1:10">
      <c r="A33" s="899" t="s">
        <v>948</v>
      </c>
      <c r="B33" s="900">
        <v>7.7512500000000012E-2</v>
      </c>
      <c r="G33" s="891" t="s">
        <v>947</v>
      </c>
      <c r="H33" s="892">
        <v>18.5</v>
      </c>
      <c r="I33" s="893">
        <v>3.0309202813599057</v>
      </c>
      <c r="J33" s="894">
        <v>8.1585000000000005E-2</v>
      </c>
    </row>
    <row r="34" spans="1:10">
      <c r="A34" s="899" t="s">
        <v>950</v>
      </c>
      <c r="B34" s="900">
        <v>8.9285714285714288E-2</v>
      </c>
      <c r="G34" s="895" t="s">
        <v>949</v>
      </c>
      <c r="H34" s="896">
        <v>34.700000000000003</v>
      </c>
      <c r="I34" s="897">
        <v>9.5191090269636582</v>
      </c>
      <c r="J34" s="898">
        <v>2.2208000000000006E-2</v>
      </c>
    </row>
    <row r="35" spans="1:10">
      <c r="A35" s="899" t="s">
        <v>952</v>
      </c>
      <c r="B35" s="900">
        <v>8.09E-2</v>
      </c>
      <c r="G35" s="891" t="s">
        <v>951</v>
      </c>
      <c r="H35" s="892">
        <v>41.1</v>
      </c>
      <c r="I35" s="893">
        <v>5.7337631887456038</v>
      </c>
      <c r="J35" s="894">
        <v>0.21454200000000001</v>
      </c>
    </row>
    <row r="36" spans="1:10">
      <c r="G36" s="895" t="s">
        <v>953</v>
      </c>
      <c r="H36" s="896">
        <v>58.2</v>
      </c>
      <c r="I36" s="897">
        <v>12.161957796014068</v>
      </c>
      <c r="J36" s="898">
        <v>0.15888600000000003</v>
      </c>
    </row>
    <row r="37" spans="1:10">
      <c r="G37" s="891" t="s">
        <v>954</v>
      </c>
      <c r="H37" s="892">
        <v>83.2</v>
      </c>
      <c r="I37" s="893">
        <v>12.362954279015243</v>
      </c>
      <c r="J37" s="894">
        <v>0.28704000000000002</v>
      </c>
    </row>
    <row r="38" spans="1:10">
      <c r="A38" s="899" t="s">
        <v>956</v>
      </c>
      <c r="G38" s="895" t="s">
        <v>955</v>
      </c>
      <c r="H38" s="896">
        <v>37.700000000000003</v>
      </c>
      <c r="I38" s="897">
        <v>3.8340855803048073</v>
      </c>
      <c r="J38" s="898">
        <v>0.23411699999999999</v>
      </c>
    </row>
    <row r="39" spans="1:10">
      <c r="A39" s="533">
        <v>0.05</v>
      </c>
      <c r="G39" s="891" t="s">
        <v>957</v>
      </c>
      <c r="H39" s="892">
        <v>88.1</v>
      </c>
      <c r="I39" s="893">
        <v>18.900703399765533</v>
      </c>
      <c r="J39" s="894">
        <v>0.19293899999999997</v>
      </c>
    </row>
    <row r="40" spans="1:10">
      <c r="A40" s="533">
        <v>0.1</v>
      </c>
      <c r="G40" s="895" t="s">
        <v>958</v>
      </c>
      <c r="H40" s="896">
        <v>73.900000000000006</v>
      </c>
      <c r="I40" s="897">
        <v>10.721131301289567</v>
      </c>
      <c r="J40" s="898">
        <v>0.34585199999999999</v>
      </c>
    </row>
    <row r="41" spans="1:10" ht="15" customHeight="1">
      <c r="A41" s="533">
        <v>0.15</v>
      </c>
      <c r="G41" s="891" t="s">
        <v>959</v>
      </c>
      <c r="H41" s="892">
        <v>207.2</v>
      </c>
      <c r="I41" s="893">
        <v>28.541617819460729</v>
      </c>
      <c r="J41" s="894">
        <v>0.60087999999999997</v>
      </c>
    </row>
    <row r="42" spans="1:10">
      <c r="G42" s="895" t="s">
        <v>960</v>
      </c>
      <c r="H42" s="896">
        <v>248.9</v>
      </c>
      <c r="I42" s="897">
        <v>45.738657678780775</v>
      </c>
      <c r="J42" s="898">
        <v>0.92839699999999992</v>
      </c>
    </row>
    <row r="43" spans="1:10">
      <c r="G43" s="891" t="s">
        <v>599</v>
      </c>
      <c r="H43" s="892">
        <v>138.19999999999999</v>
      </c>
      <c r="I43" s="893">
        <v>16.161137162954279</v>
      </c>
      <c r="J43" s="894">
        <v>0.83058200000000004</v>
      </c>
    </row>
    <row r="44" spans="1:10">
      <c r="A44" s="574" t="s">
        <v>736</v>
      </c>
      <c r="G44" s="895" t="s">
        <v>961</v>
      </c>
      <c r="H44" s="896">
        <v>50.6</v>
      </c>
      <c r="I44" s="897">
        <v>8.1861664712778435</v>
      </c>
      <c r="J44" s="898">
        <v>0.198352</v>
      </c>
    </row>
    <row r="45" spans="1:10">
      <c r="A45" s="574" t="s">
        <v>735</v>
      </c>
      <c r="G45" s="891" t="s">
        <v>962</v>
      </c>
      <c r="H45" s="892">
        <v>83.5</v>
      </c>
      <c r="I45" s="893">
        <v>13.533264947245017</v>
      </c>
      <c r="J45" s="894">
        <v>7.7655000000000002E-2</v>
      </c>
    </row>
    <row r="46" spans="1:10">
      <c r="G46" s="895" t="s">
        <v>963</v>
      </c>
      <c r="H46" s="896">
        <v>54.2</v>
      </c>
      <c r="I46" s="897">
        <v>6.0045720984759665</v>
      </c>
      <c r="J46" s="898">
        <v>0.33712400000000003</v>
      </c>
    </row>
    <row r="47" spans="1:10" ht="14.25">
      <c r="A47" s="198" t="s">
        <v>1218</v>
      </c>
      <c r="G47" s="891" t="s">
        <v>964</v>
      </c>
      <c r="H47" s="892">
        <v>74.3</v>
      </c>
      <c r="I47" s="893">
        <v>14.415767878077373</v>
      </c>
      <c r="J47" s="894">
        <v>0.20506799999999997</v>
      </c>
    </row>
    <row r="48" spans="1:10" ht="14.25">
      <c r="A48" s="195" t="s">
        <v>1219</v>
      </c>
      <c r="G48" s="901" t="s">
        <v>965</v>
      </c>
    </row>
    <row r="49" spans="1:7" ht="14.25">
      <c r="A49" s="195" t="s">
        <v>1220</v>
      </c>
    </row>
    <row r="50" spans="1:7" ht="14.25">
      <c r="A50" s="195" t="s">
        <v>1221</v>
      </c>
      <c r="G50" s="1" t="s">
        <v>216</v>
      </c>
    </row>
    <row r="51" spans="1:7" ht="14.25">
      <c r="A51" s="195" t="s">
        <v>1222</v>
      </c>
      <c r="G51" s="1084" t="s">
        <v>1069</v>
      </c>
    </row>
    <row r="52" spans="1:7" ht="14.25">
      <c r="A52" s="195" t="s">
        <v>1223</v>
      </c>
      <c r="G52" s="1084" t="s">
        <v>1070</v>
      </c>
    </row>
    <row r="53" spans="1:7" ht="14.25">
      <c r="A53" s="195" t="s">
        <v>1224</v>
      </c>
      <c r="G53" s="1084" t="s">
        <v>1071</v>
      </c>
    </row>
    <row r="54" spans="1:7" ht="14.25">
      <c r="A54" s="195" t="s">
        <v>1225</v>
      </c>
    </row>
    <row r="55" spans="1:7" ht="14.25">
      <c r="A55" s="195" t="s">
        <v>1226</v>
      </c>
      <c r="G55" s="579" t="s">
        <v>1260</v>
      </c>
    </row>
    <row r="56" spans="1:7" ht="14.25">
      <c r="A56" s="195" t="s">
        <v>1227</v>
      </c>
      <c r="G56" s="578"/>
    </row>
    <row r="57" spans="1:7" ht="17.25">
      <c r="G57" s="1085" t="s">
        <v>1035</v>
      </c>
    </row>
    <row r="58" spans="1:7" ht="17.25">
      <c r="G58" s="1085" t="s">
        <v>1036</v>
      </c>
    </row>
    <row r="59" spans="1:7">
      <c r="A59" s="579" t="s">
        <v>1261</v>
      </c>
    </row>
    <row r="60" spans="1:7">
      <c r="A60" s="578"/>
    </row>
    <row r="61" spans="1:7">
      <c r="A61" s="578" t="s">
        <v>1262</v>
      </c>
    </row>
    <row r="62" spans="1:7">
      <c r="A62" s="578" t="s">
        <v>1263</v>
      </c>
    </row>
    <row r="65" spans="1:10">
      <c r="A65" s="579" t="s">
        <v>1321</v>
      </c>
    </row>
    <row r="66" spans="1:10">
      <c r="A66" s="578"/>
    </row>
    <row r="67" spans="1:10">
      <c r="A67" s="578" t="s">
        <v>149</v>
      </c>
    </row>
    <row r="68" spans="1:10">
      <c r="A68" s="578" t="s">
        <v>1322</v>
      </c>
    </row>
    <row r="71" spans="1:10">
      <c r="G71" s="985" t="s">
        <v>1214</v>
      </c>
    </row>
    <row r="72" spans="1:10" ht="60">
      <c r="G72" s="890" t="s">
        <v>931</v>
      </c>
      <c r="H72" s="890" t="s">
        <v>932</v>
      </c>
      <c r="I72" s="890" t="s">
        <v>933</v>
      </c>
      <c r="J72" s="890" t="s">
        <v>934</v>
      </c>
    </row>
    <row r="73" spans="1:10">
      <c r="G73" s="895" t="s">
        <v>938</v>
      </c>
      <c r="H73" s="896">
        <v>30.9</v>
      </c>
      <c r="I73" s="897">
        <v>6.5295720984759678</v>
      </c>
      <c r="J73" s="898">
        <v>8.6210999999999982E-2</v>
      </c>
    </row>
    <row r="74" spans="1:10">
      <c r="G74" s="891" t="s">
        <v>940</v>
      </c>
      <c r="H74" s="892">
        <v>34.799999999999997</v>
      </c>
      <c r="I74" s="893">
        <v>6.5785463071512309</v>
      </c>
      <c r="J74" s="894">
        <v>0.12284399999999998</v>
      </c>
    </row>
    <row r="75" spans="1:10">
      <c r="G75" s="895" t="s">
        <v>942</v>
      </c>
      <c r="H75" s="896">
        <v>50.1</v>
      </c>
      <c r="I75" s="897">
        <v>8.5604630715123093</v>
      </c>
      <c r="J75" s="898">
        <v>0.18887700000000002</v>
      </c>
    </row>
    <row r="76" spans="1:10" ht="12.75" customHeight="1">
      <c r="G76" s="891" t="s">
        <v>1039</v>
      </c>
      <c r="H76" s="892">
        <v>54.9</v>
      </c>
      <c r="I76" s="893">
        <v>13.210111371629543</v>
      </c>
      <c r="J76" s="894">
        <v>8.6742000000000014E-2</v>
      </c>
    </row>
    <row r="77" spans="1:10">
      <c r="G77" s="895" t="s">
        <v>943</v>
      </c>
      <c r="H77" s="896">
        <v>55.5</v>
      </c>
      <c r="I77" s="897">
        <v>14.541910902696367</v>
      </c>
      <c r="J77" s="898">
        <v>4.1070000000000002E-2</v>
      </c>
    </row>
    <row r="78" spans="1:10">
      <c r="G78" s="891" t="s">
        <v>944</v>
      </c>
      <c r="H78" s="892">
        <v>29.8</v>
      </c>
      <c r="I78" s="893">
        <v>5.388804220398594</v>
      </c>
      <c r="J78" s="894">
        <v>0.114134</v>
      </c>
    </row>
    <row r="79" spans="1:10">
      <c r="G79" s="895" t="s">
        <v>945</v>
      </c>
      <c r="H79" s="896">
        <v>35.299999999999997</v>
      </c>
      <c r="I79" s="897">
        <v>6.6730656506447827</v>
      </c>
      <c r="J79" s="898">
        <v>0.12531499999999998</v>
      </c>
    </row>
    <row r="80" spans="1:10">
      <c r="G80" s="891" t="s">
        <v>947</v>
      </c>
      <c r="H80" s="892">
        <v>18.5</v>
      </c>
      <c r="I80" s="893">
        <v>3.0309202813599057</v>
      </c>
      <c r="J80" s="894">
        <v>8.1585000000000005E-2</v>
      </c>
    </row>
    <row r="81" spans="7:10">
      <c r="G81" s="895" t="s">
        <v>949</v>
      </c>
      <c r="H81" s="896">
        <v>34.700000000000003</v>
      </c>
      <c r="I81" s="897">
        <v>9.5191090269636582</v>
      </c>
      <c r="J81" s="898">
        <v>2.2208000000000006E-2</v>
      </c>
    </row>
    <row r="82" spans="7:10">
      <c r="G82" s="891" t="s">
        <v>951</v>
      </c>
      <c r="H82" s="892">
        <v>41.1</v>
      </c>
      <c r="I82" s="893">
        <v>5.7337631887456038</v>
      </c>
      <c r="J82" s="894">
        <v>0.21454200000000001</v>
      </c>
    </row>
    <row r="83" spans="7:10">
      <c r="G83" s="895" t="s">
        <v>953</v>
      </c>
      <c r="H83" s="896">
        <v>58.2</v>
      </c>
      <c r="I83" s="897">
        <v>12.161957796014068</v>
      </c>
      <c r="J83" s="898">
        <v>0.15888600000000003</v>
      </c>
    </row>
    <row r="84" spans="7:10">
      <c r="G84" s="891" t="s">
        <v>954</v>
      </c>
      <c r="H84" s="892">
        <v>83.2</v>
      </c>
      <c r="I84" s="893">
        <v>12.362954279015243</v>
      </c>
      <c r="J84" s="894">
        <v>0.28704000000000002</v>
      </c>
    </row>
    <row r="85" spans="7:10">
      <c r="G85" s="895" t="s">
        <v>955</v>
      </c>
      <c r="H85" s="896">
        <v>37.700000000000003</v>
      </c>
      <c r="I85" s="897">
        <v>3.8340855803048073</v>
      </c>
      <c r="J85" s="898">
        <v>0.23411699999999999</v>
      </c>
    </row>
    <row r="86" spans="7:10">
      <c r="G86" s="891" t="s">
        <v>957</v>
      </c>
      <c r="H86" s="892">
        <v>88.1</v>
      </c>
      <c r="I86" s="893">
        <v>18.900703399765533</v>
      </c>
      <c r="J86" s="894">
        <v>0.19293899999999997</v>
      </c>
    </row>
    <row r="87" spans="7:10">
      <c r="G87" s="895" t="s">
        <v>958</v>
      </c>
      <c r="H87" s="896">
        <v>73.900000000000006</v>
      </c>
      <c r="I87" s="897">
        <v>10.721131301289567</v>
      </c>
      <c r="J87" s="898">
        <v>0.34585199999999999</v>
      </c>
    </row>
    <row r="88" spans="7:10">
      <c r="G88" s="891" t="s">
        <v>959</v>
      </c>
      <c r="H88" s="892">
        <v>207.2</v>
      </c>
      <c r="I88" s="893">
        <v>28.541617819460729</v>
      </c>
      <c r="J88" s="894">
        <v>0.60087999999999997</v>
      </c>
    </row>
    <row r="89" spans="7:10">
      <c r="G89" s="895" t="s">
        <v>960</v>
      </c>
      <c r="H89" s="896">
        <v>248.9</v>
      </c>
      <c r="I89" s="897">
        <v>45.738657678780775</v>
      </c>
      <c r="J89" s="898">
        <v>0.92839699999999992</v>
      </c>
    </row>
    <row r="90" spans="7:10">
      <c r="G90" s="891" t="s">
        <v>599</v>
      </c>
      <c r="H90" s="892">
        <v>138.19999999999999</v>
      </c>
      <c r="I90" s="893">
        <v>16.161137162954279</v>
      </c>
      <c r="J90" s="894">
        <v>0.83058200000000004</v>
      </c>
    </row>
    <row r="91" spans="7:10">
      <c r="G91" s="895" t="s">
        <v>961</v>
      </c>
      <c r="H91" s="896">
        <v>50.6</v>
      </c>
      <c r="I91" s="897">
        <v>8.1861664712778435</v>
      </c>
      <c r="J91" s="898">
        <v>0.198352</v>
      </c>
    </row>
    <row r="92" spans="7:10">
      <c r="G92" s="891" t="s">
        <v>962</v>
      </c>
      <c r="H92" s="892">
        <v>83.5</v>
      </c>
      <c r="I92" s="893">
        <v>13.533264947245017</v>
      </c>
      <c r="J92" s="894">
        <v>7.7655000000000002E-2</v>
      </c>
    </row>
    <row r="93" spans="7:10">
      <c r="G93" s="895" t="s">
        <v>963</v>
      </c>
      <c r="H93" s="896">
        <v>54.2</v>
      </c>
      <c r="I93" s="897">
        <v>6.0045720984759665</v>
      </c>
      <c r="J93" s="898">
        <v>0.33712400000000003</v>
      </c>
    </row>
    <row r="94" spans="7:10">
      <c r="G94" s="895" t="s">
        <v>964</v>
      </c>
      <c r="H94" s="896">
        <v>74.3</v>
      </c>
      <c r="I94" s="897">
        <v>14.415767878077373</v>
      </c>
      <c r="J94" s="898">
        <v>0.20506799999999997</v>
      </c>
    </row>
    <row r="95" spans="7:10">
      <c r="G95" s="891" t="s">
        <v>936</v>
      </c>
      <c r="H95" s="892">
        <v>40.6</v>
      </c>
      <c r="I95" s="893">
        <v>7.7820633059788991</v>
      </c>
      <c r="J95" s="894">
        <v>0.10799599999999999</v>
      </c>
    </row>
    <row r="96" spans="7:10">
      <c r="G96" s="1195" t="s">
        <v>965</v>
      </c>
    </row>
  </sheetData>
  <hyperlinks>
    <hyperlink ref="G48" r:id="rId1" xr:uid="{00000000-0004-0000-1C00-000000000000}"/>
    <hyperlink ref="G96" r:id="rId2" xr:uid="{00000000-0004-0000-1C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theme="4" tint="0.59999389629810485"/>
  </sheetPr>
  <dimension ref="A1:CS1204"/>
  <sheetViews>
    <sheetView windowProtection="1" showGridLines="0" topLeftCell="A28" zoomScaleNormal="100" zoomScaleSheetLayoutView="91" workbookViewId="0">
      <selection activeCell="E20" sqref="E20:I20"/>
    </sheetView>
  </sheetViews>
  <sheetFormatPr defaultColWidth="9.28515625" defaultRowHeight="17.25"/>
  <cols>
    <col min="1" max="1" width="2.42578125" style="312" customWidth="1"/>
    <col min="2" max="2" width="3" style="92" customWidth="1"/>
    <col min="3" max="3" width="12.85546875" style="92" customWidth="1"/>
    <col min="4" max="4" width="10" style="92" customWidth="1"/>
    <col min="5" max="5" width="2.140625" style="92" customWidth="1"/>
    <col min="6" max="6" width="13.140625" style="92" customWidth="1"/>
    <col min="7" max="7" width="13" style="92" customWidth="1"/>
    <col min="8" max="9" width="12.5703125" style="92" customWidth="1"/>
    <col min="10" max="10" width="17.28515625" style="92" customWidth="1"/>
    <col min="11" max="11" width="8.7109375" style="92" customWidth="1"/>
    <col min="12" max="12" width="15.28515625" style="92" customWidth="1"/>
    <col min="13" max="13" width="17.5703125" style="92" customWidth="1"/>
    <col min="14" max="14" width="4" style="92" customWidth="1"/>
    <col min="15" max="15" width="4.42578125" style="312" customWidth="1"/>
    <col min="16" max="16" width="0" style="312" hidden="1" customWidth="1"/>
    <col min="17" max="97" width="9.28515625" style="312"/>
    <col min="98" max="16384" width="9.28515625" style="92"/>
  </cols>
  <sheetData>
    <row r="1" spans="2:15" s="312" customFormat="1" ht="13.5" customHeight="1"/>
    <row r="2" spans="2:15" ht="18" thickBot="1">
      <c r="B2" s="115"/>
      <c r="C2" s="115"/>
      <c r="D2" s="115"/>
      <c r="E2" s="115"/>
      <c r="F2" s="115"/>
      <c r="G2" s="115"/>
      <c r="H2" s="115"/>
      <c r="I2" s="115"/>
      <c r="J2" s="115"/>
      <c r="K2" s="115"/>
      <c r="L2" s="115"/>
      <c r="M2" s="567" t="str">
        <f>'Change Log, Version ID'!F5</f>
        <v xml:space="preserve">CES - 2021b  </v>
      </c>
      <c r="N2" s="107"/>
    </row>
    <row r="3" spans="2:15" ht="21" thickBot="1">
      <c r="B3" s="115"/>
      <c r="C3" s="568"/>
      <c r="D3" s="568"/>
      <c r="E3" s="568"/>
      <c r="F3" s="568"/>
      <c r="G3" s="568"/>
      <c r="H3" s="568"/>
      <c r="I3" s="568"/>
      <c r="J3" s="568"/>
      <c r="K3" s="115"/>
      <c r="L3" s="1445" t="s">
        <v>132</v>
      </c>
      <c r="M3" s="1446"/>
      <c r="N3" s="191"/>
    </row>
    <row r="4" spans="2:15" ht="21" thickBot="1">
      <c r="B4" s="115"/>
      <c r="C4" s="568"/>
      <c r="D4" s="568"/>
      <c r="E4" s="568"/>
      <c r="F4" s="568"/>
      <c r="G4" s="568"/>
      <c r="H4" s="568"/>
      <c r="J4" s="568"/>
      <c r="K4" s="115"/>
      <c r="L4" s="1447" t="str">
        <f>IF(Application!$K$4="","",Application!$K$4)</f>
        <v/>
      </c>
      <c r="M4" s="1448"/>
      <c r="N4" s="110"/>
    </row>
    <row r="5" spans="2:15">
      <c r="C5" s="493" t="s">
        <v>187</v>
      </c>
      <c r="D5" s="109"/>
      <c r="E5" s="109"/>
      <c r="F5" s="109"/>
      <c r="G5" s="109"/>
      <c r="H5" s="109"/>
      <c r="J5" s="569"/>
      <c r="K5" s="115"/>
      <c r="L5" s="115"/>
      <c r="N5" s="107"/>
    </row>
    <row r="6" spans="2:15" ht="20.25">
      <c r="C6" s="494" t="s">
        <v>975</v>
      </c>
      <c r="D6" s="111"/>
      <c r="E6" s="111"/>
      <c r="F6" s="111"/>
      <c r="G6" s="111"/>
      <c r="H6" s="111"/>
      <c r="I6" s="111"/>
      <c r="J6" s="111"/>
      <c r="K6" s="115"/>
      <c r="L6" s="115"/>
      <c r="M6" s="570"/>
      <c r="N6" s="107"/>
    </row>
    <row r="7" spans="2:15" ht="9.75" customHeight="1" thickBot="1">
      <c r="B7" s="115"/>
      <c r="C7" s="311"/>
      <c r="D7" s="112"/>
      <c r="E7" s="112"/>
      <c r="F7" s="112"/>
      <c r="G7" s="112"/>
      <c r="H7" s="571"/>
      <c r="I7" s="572"/>
      <c r="J7" s="572"/>
      <c r="K7" s="115"/>
      <c r="L7" s="115"/>
      <c r="M7" s="115"/>
      <c r="N7" s="115"/>
    </row>
    <row r="8" spans="2:15" ht="19.149999999999999" customHeight="1">
      <c r="C8" s="1449" t="s">
        <v>25</v>
      </c>
      <c r="D8" s="1450"/>
      <c r="E8" s="1451" t="str">
        <f>IF(Application!$D$12="","",Application!$D$12)</f>
        <v xml:space="preserve"> </v>
      </c>
      <c r="F8" s="1452"/>
      <c r="G8" s="1452"/>
      <c r="H8" s="1452"/>
      <c r="I8" s="1452"/>
      <c r="J8" s="1452"/>
      <c r="K8" s="1452"/>
      <c r="L8" s="1452"/>
      <c r="M8" s="1453"/>
      <c r="N8" s="192"/>
      <c r="O8" s="212"/>
    </row>
    <row r="9" spans="2:15" ht="19.149999999999999" customHeight="1">
      <c r="C9" s="1454" t="s">
        <v>131</v>
      </c>
      <c r="D9" s="1455"/>
      <c r="E9" s="1456" t="str">
        <f>IF(Application!$D$13="","",Application!$D$13)</f>
        <v xml:space="preserve"> </v>
      </c>
      <c r="F9" s="1457"/>
      <c r="G9" s="1457"/>
      <c r="H9" s="1457"/>
      <c r="I9" s="1457"/>
      <c r="J9" s="1457"/>
      <c r="K9" s="1457"/>
      <c r="L9" s="1457"/>
      <c r="M9" s="1458"/>
      <c r="N9" s="193"/>
      <c r="O9" s="212"/>
    </row>
    <row r="10" spans="2:15" ht="19.149999999999999" customHeight="1" thickBot="1">
      <c r="C10" s="1462" t="s">
        <v>32</v>
      </c>
      <c r="D10" s="1463"/>
      <c r="E10" s="1464" t="str">
        <f>IF(Application!$K$3="","",Application!$K$3)</f>
        <v/>
      </c>
      <c r="F10" s="1465"/>
      <c r="G10" s="1465"/>
      <c r="H10" s="1465"/>
      <c r="I10" s="1465"/>
      <c r="J10" s="1465"/>
      <c r="K10" s="1465"/>
      <c r="L10" s="1465"/>
      <c r="M10" s="1466"/>
      <c r="N10" s="192"/>
      <c r="O10" s="212"/>
    </row>
    <row r="11" spans="2:15" ht="7.9" customHeight="1" thickBot="1"/>
    <row r="12" spans="2:15" ht="19.149999999999999" customHeight="1" thickBot="1">
      <c r="C12" s="1467" t="s">
        <v>253</v>
      </c>
      <c r="D12" s="1467"/>
      <c r="F12" s="1468"/>
      <c r="G12" s="1468"/>
      <c r="H12" s="1468"/>
      <c r="I12" s="1468"/>
      <c r="K12" s="1469" t="s">
        <v>134</v>
      </c>
      <c r="L12" s="1470"/>
      <c r="M12" s="1471"/>
      <c r="O12" s="312" t="s">
        <v>30</v>
      </c>
    </row>
    <row r="13" spans="2:15" ht="19.149999999999999" customHeight="1" thickBot="1">
      <c r="C13" s="1472" t="str">
        <f>IF(AND(ISTEXT(Application!$N$3),ISTEXT(Application!$K$14),ISTEXT(Application!$K$3),ISTEXT(Application!$D$15)),"COMPLETE","INCOMPLETE")</f>
        <v>INCOMPLETE</v>
      </c>
      <c r="D13" s="1472"/>
      <c r="F13" s="92" t="s">
        <v>189</v>
      </c>
      <c r="H13" s="373"/>
      <c r="I13" s="373"/>
      <c r="K13" s="1407" t="s">
        <v>232</v>
      </c>
      <c r="L13" s="1408"/>
      <c r="M13" s="1409"/>
      <c r="N13" s="94"/>
      <c r="O13" s="1068"/>
    </row>
    <row r="14" spans="2:15" ht="19.149999999999999" customHeight="1">
      <c r="C14" s="1473" t="str">
        <f>IF(AND(ISTEXT(Application!$D$12),ISTEXT(Application!$D$13),(NOT(ISBLANK(Application!$H$14)))),"COMPLETE","INCOMPLETE")</f>
        <v>COMPLETE</v>
      </c>
      <c r="D14" s="1474"/>
      <c r="F14" s="92" t="s">
        <v>136</v>
      </c>
      <c r="H14" s="1069"/>
      <c r="I14" s="1069"/>
      <c r="K14" s="1070"/>
      <c r="L14" s="1417" t="s">
        <v>1108</v>
      </c>
      <c r="M14" s="1418"/>
      <c r="O14" s="1068"/>
    </row>
    <row r="15" spans="2:15" ht="19.149999999999999" customHeight="1">
      <c r="C15" s="1475" t="str">
        <f>IF(AND(ISTEXT(Application!$D$29),ISTEXT(Application!$D$26),ISTEXT(Application!$D$28),ISTEXT(Application!$J$28),(NOT(ISBLANK(Application!$O$28)))),"COMPLETE","INCOMPLETE")</f>
        <v>INCOMPLETE</v>
      </c>
      <c r="D15" s="1476"/>
      <c r="F15" s="92" t="s">
        <v>188</v>
      </c>
      <c r="K15" s="1070"/>
      <c r="L15" s="1419" t="s">
        <v>1109</v>
      </c>
      <c r="M15" s="1420"/>
      <c r="O15" s="1068"/>
    </row>
    <row r="16" spans="2:15" ht="19.5" customHeight="1">
      <c r="C16" s="7"/>
      <c r="D16" s="7"/>
      <c r="E16"/>
      <c r="K16" s="1070"/>
      <c r="L16" s="1419" t="s">
        <v>1110</v>
      </c>
      <c r="M16" s="1420"/>
      <c r="O16" s="1068"/>
    </row>
    <row r="17" spans="2:17" ht="19.5" customHeight="1">
      <c r="C17" s="375" t="s">
        <v>14</v>
      </c>
      <c r="D17" s="375" t="s">
        <v>126</v>
      </c>
      <c r="K17" s="1070"/>
      <c r="L17" s="1419" t="s">
        <v>1111</v>
      </c>
      <c r="M17" s="1420"/>
      <c r="O17" s="1068"/>
    </row>
    <row r="18" spans="2:17" ht="19.149999999999999" customHeight="1" thickBot="1">
      <c r="C18" s="448"/>
      <c r="D18" s="448"/>
      <c r="F18" s="92" t="s">
        <v>1031</v>
      </c>
      <c r="K18" s="1070"/>
      <c r="L18" s="1405"/>
      <c r="M18" s="1406"/>
      <c r="O18" s="1068"/>
    </row>
    <row r="19" spans="2:17" ht="19.149999999999999" customHeight="1" thickBot="1">
      <c r="C19" s="1238"/>
      <c r="D19" s="1239"/>
      <c r="F19" s="92" t="s">
        <v>1040</v>
      </c>
      <c r="H19" s="371"/>
      <c r="I19" s="371"/>
      <c r="K19" s="1407" t="s">
        <v>233</v>
      </c>
      <c r="L19" s="1408"/>
      <c r="M19" s="1409"/>
      <c r="O19" s="1068"/>
    </row>
    <row r="20" spans="2:17" ht="19.149999999999999" customHeight="1">
      <c r="B20" s="1071"/>
      <c r="C20" s="1481" t="s">
        <v>1269</v>
      </c>
      <c r="D20" s="1482"/>
      <c r="E20" s="1459"/>
      <c r="F20" s="1460"/>
      <c r="G20" s="1460"/>
      <c r="H20" s="1460"/>
      <c r="I20" s="1461"/>
      <c r="K20" s="1072"/>
      <c r="L20" s="1417" t="s">
        <v>135</v>
      </c>
      <c r="M20" s="1418"/>
    </row>
    <row r="21" spans="2:17" ht="19.149999999999999" customHeight="1">
      <c r="C21" s="1240"/>
      <c r="D21" s="1240"/>
      <c r="K21" s="1073"/>
      <c r="L21" s="1419" t="s">
        <v>1112</v>
      </c>
      <c r="M21" s="1420"/>
    </row>
    <row r="22" spans="2:17">
      <c r="C22" s="1087"/>
      <c r="D22" s="1087"/>
      <c r="E22" s="1089"/>
      <c r="F22" s="1090" t="s">
        <v>1079</v>
      </c>
      <c r="G22" s="1091"/>
      <c r="H22" s="1091"/>
      <c r="I22" s="1091"/>
      <c r="J22" s="1092"/>
      <c r="K22" s="1070"/>
      <c r="L22" s="1414"/>
      <c r="M22" s="1413"/>
    </row>
    <row r="23" spans="2:17" ht="19.149999999999999" customHeight="1" thickBot="1">
      <c r="C23" s="1237"/>
      <c r="D23" s="1237"/>
      <c r="F23" s="92" t="s">
        <v>1129</v>
      </c>
      <c r="K23" s="1074"/>
      <c r="L23" s="1405"/>
      <c r="M23" s="1406"/>
      <c r="O23" s="1068"/>
    </row>
    <row r="24" spans="2:17" ht="19.149999999999999" customHeight="1" thickBot="1">
      <c r="C24" s="1479"/>
      <c r="D24" s="1477"/>
      <c r="F24" s="92" t="s">
        <v>1075</v>
      </c>
      <c r="K24" s="1407" t="s">
        <v>234</v>
      </c>
      <c r="L24" s="1408"/>
      <c r="M24" s="1409"/>
      <c r="O24" s="452"/>
    </row>
    <row r="25" spans="2:17" ht="19.149999999999999" customHeight="1">
      <c r="C25" s="1480"/>
      <c r="D25" s="1478"/>
      <c r="F25" s="92" t="s">
        <v>1130</v>
      </c>
      <c r="K25" s="1075"/>
      <c r="L25" s="1410" t="s">
        <v>324</v>
      </c>
      <c r="M25" s="1411"/>
    </row>
    <row r="26" spans="2:17" ht="19.149999999999999" customHeight="1">
      <c r="C26" s="560"/>
      <c r="D26" s="561"/>
      <c r="F26" s="92" t="s">
        <v>1076</v>
      </c>
      <c r="K26" s="1073"/>
      <c r="L26" s="1412" t="s">
        <v>1231</v>
      </c>
      <c r="M26" s="1413"/>
    </row>
    <row r="27" spans="2:17" ht="19.149999999999999" customHeight="1">
      <c r="C27" s="560"/>
      <c r="D27" s="561"/>
      <c r="F27" s="92" t="s">
        <v>1103</v>
      </c>
      <c r="G27" s="372"/>
      <c r="H27" s="372"/>
      <c r="I27" s="372"/>
      <c r="J27" s="372"/>
      <c r="K27" s="1073"/>
      <c r="L27" s="1414" t="s">
        <v>1053</v>
      </c>
      <c r="M27" s="1413"/>
    </row>
    <row r="28" spans="2:17" ht="19.149999999999999" customHeight="1">
      <c r="C28" s="560"/>
      <c r="D28" s="561"/>
      <c r="F28" s="92" t="s">
        <v>1104</v>
      </c>
      <c r="H28" s="372"/>
      <c r="I28" s="372"/>
      <c r="J28" s="372"/>
      <c r="K28" s="1073"/>
      <c r="L28" s="1414"/>
      <c r="M28" s="1413"/>
    </row>
    <row r="29" spans="2:17" ht="18.75" customHeight="1">
      <c r="C29" s="560"/>
      <c r="D29" s="561"/>
      <c r="E29" s="7"/>
      <c r="F29" s="92" t="s">
        <v>1077</v>
      </c>
      <c r="G29" s="7"/>
      <c r="H29" s="7"/>
      <c r="I29" s="7"/>
      <c r="J29" s="372"/>
      <c r="K29" s="1073"/>
      <c r="L29" s="1414"/>
      <c r="M29" s="1413"/>
    </row>
    <row r="30" spans="2:17" ht="19.149999999999999" customHeight="1">
      <c r="C30" s="1479"/>
      <c r="D30" s="1477"/>
      <c r="E30" s="7"/>
      <c r="F30" s="92" t="s">
        <v>1090</v>
      </c>
      <c r="J30" s="372"/>
      <c r="K30" s="1073"/>
      <c r="L30" s="1414" t="s">
        <v>328</v>
      </c>
      <c r="M30" s="1413"/>
    </row>
    <row r="31" spans="2:17" ht="19.5" customHeight="1">
      <c r="C31" s="1480"/>
      <c r="D31" s="1478"/>
      <c r="F31" s="1190" t="s">
        <v>1201</v>
      </c>
      <c r="G31" s="7"/>
      <c r="H31" s="7"/>
      <c r="I31" s="7"/>
      <c r="J31" s="7"/>
      <c r="K31" s="1070"/>
      <c r="L31" s="1414" t="s">
        <v>241</v>
      </c>
      <c r="M31" s="1413"/>
      <c r="O31" s="312" t="s">
        <v>30</v>
      </c>
    </row>
    <row r="32" spans="2:17" ht="18.75" customHeight="1">
      <c r="C32" s="560"/>
      <c r="D32" s="560"/>
      <c r="F32" s="372" t="s">
        <v>1078</v>
      </c>
      <c r="G32" s="7"/>
      <c r="H32" s="7"/>
      <c r="I32" s="7"/>
      <c r="J32" s="372"/>
      <c r="K32" s="1070"/>
      <c r="L32" s="1414" t="s">
        <v>323</v>
      </c>
      <c r="M32" s="1413"/>
      <c r="Q32" s="314" t="s">
        <v>30</v>
      </c>
    </row>
    <row r="33" spans="2:16" ht="19.149999999999999" customHeight="1">
      <c r="C33" s="560"/>
      <c r="D33" s="560"/>
      <c r="F33" s="372" t="s">
        <v>1080</v>
      </c>
      <c r="K33" s="1070"/>
      <c r="L33" s="1414"/>
      <c r="M33" s="1413"/>
    </row>
    <row r="34" spans="2:16" ht="19.149999999999999" customHeight="1">
      <c r="C34" s="560"/>
      <c r="D34" s="561"/>
      <c r="F34" s="1086" t="s">
        <v>1081</v>
      </c>
    </row>
    <row r="35" spans="2:16" ht="19.149999999999999" customHeight="1">
      <c r="B35" s="1076"/>
      <c r="C35" s="560"/>
      <c r="D35" s="561"/>
      <c r="F35" s="92" t="s">
        <v>1083</v>
      </c>
      <c r="L35" s="473"/>
      <c r="M35" s="377"/>
    </row>
    <row r="36" spans="2:16" ht="19.149999999999999" customHeight="1">
      <c r="B36" s="1071"/>
      <c r="C36" s="560"/>
      <c r="D36" s="561"/>
      <c r="F36" s="92" t="s">
        <v>1082</v>
      </c>
      <c r="L36" s="376"/>
      <c r="M36" s="377"/>
    </row>
    <row r="37" spans="2:16" ht="19.149999999999999" customHeight="1">
      <c r="C37" s="560"/>
      <c r="D37" s="561"/>
      <c r="F37" s="92" t="s">
        <v>1105</v>
      </c>
      <c r="K37" s="562"/>
    </row>
    <row r="38" spans="2:16" ht="19.149999999999999" customHeight="1" thickBot="1">
      <c r="C38" s="982"/>
      <c r="F38" s="541" t="s">
        <v>1216</v>
      </c>
      <c r="I38" s="1105"/>
      <c r="J38" s="1105"/>
      <c r="K38" s="562"/>
    </row>
    <row r="39" spans="2:16" ht="19.149999999999999" customHeight="1">
      <c r="C39" s="560"/>
      <c r="D39" s="561"/>
      <c r="F39" s="1435"/>
      <c r="G39" s="1436"/>
      <c r="H39" s="1436"/>
      <c r="I39" s="1436"/>
      <c r="J39" s="1436"/>
      <c r="K39" s="1436"/>
      <c r="L39" s="1436"/>
      <c r="M39" s="1437"/>
    </row>
    <row r="40" spans="2:16" ht="19.149999999999999" customHeight="1">
      <c r="F40" s="1438"/>
      <c r="G40" s="1439"/>
      <c r="H40" s="1439"/>
      <c r="I40" s="1439"/>
      <c r="J40" s="1439"/>
      <c r="K40" s="1439"/>
      <c r="L40" s="1439"/>
      <c r="M40" s="1440"/>
    </row>
    <row r="41" spans="2:16" ht="19.149999999999999" customHeight="1">
      <c r="C41" s="982"/>
      <c r="D41" s="1030"/>
      <c r="F41" s="1438"/>
      <c r="G41" s="1439"/>
      <c r="H41" s="1439"/>
      <c r="I41" s="1439"/>
      <c r="J41" s="1439"/>
      <c r="K41" s="1439"/>
      <c r="L41" s="1439"/>
      <c r="M41" s="1440"/>
    </row>
    <row r="42" spans="2:16" ht="19.149999999999999" customHeight="1">
      <c r="F42" s="1438"/>
      <c r="G42" s="1439"/>
      <c r="H42" s="1439"/>
      <c r="I42" s="1439"/>
      <c r="J42" s="1439"/>
      <c r="K42" s="1439"/>
      <c r="L42" s="1439"/>
      <c r="M42" s="1440"/>
    </row>
    <row r="43" spans="2:16" ht="19.149999999999999" customHeight="1">
      <c r="F43" s="1438"/>
      <c r="G43" s="1439"/>
      <c r="H43" s="1439"/>
      <c r="I43" s="1439"/>
      <c r="J43" s="1439"/>
      <c r="K43" s="1439"/>
      <c r="L43" s="1439"/>
      <c r="M43" s="1440"/>
    </row>
    <row r="44" spans="2:16" ht="19.149999999999999" customHeight="1">
      <c r="C44" s="94"/>
      <c r="D44" s="94"/>
      <c r="F44" s="1438"/>
      <c r="G44" s="1439"/>
      <c r="H44" s="1439"/>
      <c r="I44" s="1439"/>
      <c r="J44" s="1439"/>
      <c r="K44" s="1439"/>
      <c r="L44" s="1439"/>
      <c r="M44" s="1440"/>
    </row>
    <row r="45" spans="2:16" ht="19.149999999999999" customHeight="1">
      <c r="C45" s="982"/>
      <c r="D45" s="1030"/>
      <c r="F45" s="1438"/>
      <c r="G45" s="1439"/>
      <c r="H45" s="1439"/>
      <c r="I45" s="1439"/>
      <c r="J45" s="1439"/>
      <c r="K45" s="1439"/>
      <c r="L45" s="1439"/>
      <c r="M45" s="1440"/>
    </row>
    <row r="46" spans="2:16" ht="19.149999999999999" customHeight="1">
      <c r="C46" s="982"/>
      <c r="D46" s="1030"/>
      <c r="F46" s="1438"/>
      <c r="G46" s="1439"/>
      <c r="H46" s="1439"/>
      <c r="I46" s="1439"/>
      <c r="J46" s="1439"/>
      <c r="K46" s="1439"/>
      <c r="L46" s="1439"/>
      <c r="M46" s="1440"/>
    </row>
    <row r="47" spans="2:16" ht="19.149999999999999" customHeight="1" thickBot="1">
      <c r="C47" s="982"/>
      <c r="D47" s="1030"/>
      <c r="F47" s="1441"/>
      <c r="G47" s="1442"/>
      <c r="H47" s="1442"/>
      <c r="I47" s="1442"/>
      <c r="J47" s="1442"/>
      <c r="K47" s="1442"/>
      <c r="L47" s="1442"/>
      <c r="M47" s="1443"/>
      <c r="P47" s="312" t="s">
        <v>555</v>
      </c>
    </row>
    <row r="48" spans="2:16" ht="19.149999999999999" customHeight="1">
      <c r="C48" s="982"/>
      <c r="D48" s="1030"/>
      <c r="F48" s="1106"/>
      <c r="G48" s="1106"/>
      <c r="H48" s="1106"/>
      <c r="I48" s="1106"/>
      <c r="J48" s="1106"/>
      <c r="K48" s="1106"/>
      <c r="L48" s="1106"/>
      <c r="M48" s="1106"/>
      <c r="O48" s="312" t="s">
        <v>30</v>
      </c>
      <c r="P48" s="312" t="s">
        <v>133</v>
      </c>
    </row>
    <row r="49" spans="2:17" ht="19.149999999999999" customHeight="1" thickBot="1">
      <c r="C49" s="982"/>
      <c r="D49" s="1030"/>
      <c r="F49" s="987"/>
      <c r="G49" s="987"/>
      <c r="H49" s="987"/>
      <c r="I49" s="987"/>
      <c r="J49" s="987"/>
      <c r="K49" s="1444" t="s">
        <v>1113</v>
      </c>
      <c r="L49" s="1444"/>
      <c r="M49" s="1444"/>
    </row>
    <row r="50" spans="2:17" ht="19.149999999999999" customHeight="1">
      <c r="C50" s="240"/>
      <c r="D50" s="240"/>
      <c r="F50" s="987"/>
      <c r="G50" s="987"/>
      <c r="H50" s="987"/>
      <c r="I50" s="987"/>
      <c r="J50" s="987"/>
      <c r="K50" s="1187"/>
      <c r="L50" s="1182" t="s">
        <v>1114</v>
      </c>
      <c r="M50" s="1114">
        <f>'Incentive Calculator'!E21</f>
        <v>12000</v>
      </c>
      <c r="O50" s="312" t="s">
        <v>30</v>
      </c>
    </row>
    <row r="51" spans="2:17" ht="19.5" customHeight="1">
      <c r="C51" s="541" t="s">
        <v>596</v>
      </c>
      <c r="K51" s="1188"/>
      <c r="L51" s="1183" t="s">
        <v>1178</v>
      </c>
      <c r="M51" s="1115" t="e">
        <f>'Incentive Calculator'!E30</f>
        <v>#VALUE!</v>
      </c>
    </row>
    <row r="52" spans="2:17" ht="19.149999999999999" customHeight="1" thickBot="1">
      <c r="C52" s="1077" t="s">
        <v>133</v>
      </c>
      <c r="D52" s="1078"/>
      <c r="F52" s="1422" t="s">
        <v>198</v>
      </c>
      <c r="G52" s="1422"/>
      <c r="H52" s="1415" t="s">
        <v>1251</v>
      </c>
      <c r="I52" s="1416"/>
      <c r="K52" s="1188"/>
      <c r="L52" s="1184" t="s">
        <v>1177</v>
      </c>
      <c r="M52" s="1116" t="e">
        <f>'Incentive Calculator'!E55</f>
        <v>#DIV/0!</v>
      </c>
      <c r="O52" s="312" t="s">
        <v>30</v>
      </c>
    </row>
    <row r="53" spans="2:17" ht="19.149999999999999" customHeight="1" thickBot="1">
      <c r="C53" s="1077" t="s">
        <v>555</v>
      </c>
      <c r="D53" s="1078"/>
      <c r="F53" s="1422" t="s">
        <v>199</v>
      </c>
      <c r="G53" s="1422"/>
      <c r="H53" s="1415" t="s">
        <v>1252</v>
      </c>
      <c r="I53" s="1416"/>
      <c r="J53" s="371"/>
      <c r="K53" s="1180"/>
      <c r="L53" s="1181" t="s">
        <v>1174</v>
      </c>
      <c r="M53" s="1137" t="e">
        <f>SUM(M50:M52)</f>
        <v>#VALUE!</v>
      </c>
      <c r="O53" s="312" t="s">
        <v>30</v>
      </c>
    </row>
    <row r="54" spans="2:17" ht="19.149999999999999" customHeight="1">
      <c r="C54" s="1077" t="s">
        <v>133</v>
      </c>
      <c r="D54" s="1078"/>
      <c r="F54" s="1422" t="s">
        <v>200</v>
      </c>
      <c r="G54" s="1422"/>
      <c r="H54" s="1415" t="s">
        <v>1253</v>
      </c>
      <c r="I54" s="1416"/>
      <c r="J54" s="371"/>
      <c r="K54" s="1107"/>
      <c r="L54" s="1185" t="s">
        <v>1115</v>
      </c>
      <c r="M54" s="1108">
        <f>'Incentive Calculator'!I47*0.15</f>
        <v>0</v>
      </c>
    </row>
    <row r="55" spans="2:17" ht="19.149999999999999" customHeight="1" thickBot="1">
      <c r="C55" s="94"/>
      <c r="K55" s="1109"/>
      <c r="L55" s="1186" t="s">
        <v>1116</v>
      </c>
      <c r="M55" s="1110">
        <f>'Incentive Calculator'!I47*0.07</f>
        <v>0</v>
      </c>
    </row>
    <row r="56" spans="2:17" ht="15.75" customHeight="1" thickBot="1">
      <c r="C56" s="1111"/>
      <c r="D56" s="1111" t="s">
        <v>213</v>
      </c>
      <c r="E56" s="1111"/>
      <c r="F56" s="1111"/>
      <c r="G56" s="1111"/>
      <c r="H56" s="1111"/>
      <c r="I56" s="1111"/>
      <c r="J56" s="1111"/>
      <c r="K56" s="1111"/>
      <c r="L56" s="1111"/>
      <c r="M56" s="1111"/>
    </row>
    <row r="57" spans="2:17" ht="19.149999999999999" customHeight="1" thickBot="1">
      <c r="C57" s="1111"/>
      <c r="D57" s="1423" t="s">
        <v>22</v>
      </c>
      <c r="E57" s="1424"/>
      <c r="F57" s="1424"/>
      <c r="G57" s="1425"/>
      <c r="H57" s="1426" t="s">
        <v>214</v>
      </c>
      <c r="I57" s="1424"/>
      <c r="J57" s="1424"/>
      <c r="K57" s="1424"/>
      <c r="L57" s="1425"/>
      <c r="M57" s="306" t="s">
        <v>215</v>
      </c>
    </row>
    <row r="58" spans="2:17" ht="19.149999999999999" customHeight="1">
      <c r="C58" s="450" t="s">
        <v>14</v>
      </c>
      <c r="D58" s="1427" t="s">
        <v>30</v>
      </c>
      <c r="E58" s="1427"/>
      <c r="F58" s="1427"/>
      <c r="G58" s="1427"/>
      <c r="H58" s="1428"/>
      <c r="I58" s="1429"/>
      <c r="J58" s="1429"/>
      <c r="K58" s="1429"/>
      <c r="L58" s="1430"/>
      <c r="M58" s="1112"/>
    </row>
    <row r="59" spans="2:17" ht="19.149999999999999" customHeight="1" thickBot="1">
      <c r="C59" s="451" t="s">
        <v>126</v>
      </c>
      <c r="D59" s="1431"/>
      <c r="E59" s="1431"/>
      <c r="F59" s="1431"/>
      <c r="G59" s="1431"/>
      <c r="H59" s="1432"/>
      <c r="I59" s="1433"/>
      <c r="J59" s="1433"/>
      <c r="K59" s="1433"/>
      <c r="L59" s="1434"/>
      <c r="M59" s="1113"/>
    </row>
    <row r="60" spans="2:17" ht="19.149999999999999" customHeight="1">
      <c r="C60" s="1200">
        <f>'Change Log, Version ID'!D6</f>
        <v>44263</v>
      </c>
      <c r="D60" s="92" t="str">
        <f>'Change Log, Version ID'!D5</f>
        <v>2021b</v>
      </c>
      <c r="J60" s="1421" t="s">
        <v>1254</v>
      </c>
      <c r="K60" s="1421"/>
      <c r="L60" s="1421"/>
      <c r="M60" s="1421"/>
    </row>
    <row r="61" spans="2:17" ht="19.149999999999999" customHeight="1">
      <c r="B61" s="312"/>
      <c r="C61" s="312"/>
      <c r="D61" s="312"/>
      <c r="E61" s="312"/>
      <c r="F61" s="312"/>
      <c r="G61" s="312"/>
      <c r="H61" s="312"/>
      <c r="I61" s="312"/>
      <c r="J61" s="312"/>
      <c r="K61" s="312"/>
      <c r="L61" s="312"/>
      <c r="M61" s="312"/>
      <c r="N61" s="312"/>
    </row>
    <row r="62" spans="2:17" s="312" customFormat="1">
      <c r="B62" s="1103"/>
      <c r="C62" s="1103"/>
      <c r="D62" s="1103"/>
      <c r="E62" s="1103"/>
      <c r="F62" s="1103"/>
      <c r="G62" s="1103"/>
      <c r="H62" s="1103"/>
      <c r="I62" s="1103"/>
      <c r="J62" s="1103"/>
      <c r="K62" s="1103"/>
      <c r="L62" s="1103"/>
      <c r="M62" s="1103"/>
      <c r="N62" s="1103"/>
    </row>
    <row r="63" spans="2:17" s="312" customFormat="1">
      <c r="B63" s="1103"/>
      <c r="C63" s="1103"/>
      <c r="D63" s="1103"/>
      <c r="E63" s="1103"/>
      <c r="F63" s="1103"/>
      <c r="G63" s="1103"/>
      <c r="H63" s="1103"/>
      <c r="I63" s="1103"/>
      <c r="J63" s="1103"/>
      <c r="K63" s="1103"/>
      <c r="L63" s="1103"/>
      <c r="M63" s="1103"/>
      <c r="N63" s="1103"/>
      <c r="Q63" s="314"/>
    </row>
    <row r="64" spans="2:17" s="312" customFormat="1">
      <c r="B64" s="1103"/>
      <c r="C64" s="1103"/>
      <c r="D64" s="1103"/>
      <c r="E64" s="1103"/>
      <c r="F64" s="1103"/>
      <c r="G64" s="1103"/>
      <c r="H64" s="1103"/>
      <c r="I64" s="1103"/>
      <c r="J64" s="1103"/>
      <c r="K64" s="1103"/>
      <c r="L64" s="1103"/>
      <c r="M64" s="1103"/>
      <c r="N64" s="1103"/>
    </row>
    <row r="65" spans="2:14" s="312" customFormat="1">
      <c r="B65" s="1103"/>
      <c r="C65" s="1103"/>
      <c r="D65" s="1103"/>
      <c r="E65" s="1103"/>
      <c r="F65" s="1103"/>
      <c r="G65" s="1103"/>
      <c r="H65" s="1103"/>
      <c r="I65" s="1103"/>
      <c r="J65" s="1103"/>
      <c r="K65" s="1103"/>
      <c r="L65" s="1103"/>
      <c r="M65" s="1103"/>
      <c r="N65" s="1103"/>
    </row>
    <row r="66" spans="2:14" s="312" customFormat="1">
      <c r="B66" s="1103"/>
      <c r="C66" s="1103"/>
      <c r="D66" s="1103"/>
      <c r="E66" s="1103"/>
      <c r="F66" s="1103"/>
      <c r="G66" s="1103"/>
      <c r="H66" s="1103"/>
      <c r="I66" s="1103"/>
      <c r="J66" s="1103"/>
      <c r="K66" s="1103"/>
      <c r="L66" s="1103"/>
      <c r="M66" s="1103"/>
      <c r="N66" s="1103"/>
    </row>
    <row r="67" spans="2:14" s="312" customFormat="1">
      <c r="B67" s="1103"/>
      <c r="C67" s="1103"/>
      <c r="D67" s="1103"/>
      <c r="E67" s="1103"/>
      <c r="F67" s="1103"/>
      <c r="G67" s="1103"/>
      <c r="H67" s="1103"/>
      <c r="I67" s="1103"/>
      <c r="J67" s="1103"/>
      <c r="K67" s="1103"/>
      <c r="L67" s="1103"/>
      <c r="M67" s="1103"/>
      <c r="N67" s="1103"/>
    </row>
    <row r="68" spans="2:14" s="312" customFormat="1">
      <c r="B68" s="1103"/>
      <c r="C68" s="1103"/>
      <c r="D68" s="1103"/>
      <c r="E68" s="1103"/>
      <c r="F68" s="1103"/>
      <c r="G68" s="1103"/>
      <c r="H68" s="1103"/>
      <c r="I68" s="1103"/>
      <c r="J68" s="1103"/>
      <c r="K68" s="1103"/>
      <c r="L68" s="1103"/>
      <c r="M68" s="1103"/>
      <c r="N68" s="1103"/>
    </row>
    <row r="69" spans="2:14" s="312" customFormat="1">
      <c r="B69" s="1103"/>
      <c r="C69" s="1103"/>
      <c r="D69" s="1103"/>
      <c r="E69" s="1103"/>
      <c r="F69" s="1103"/>
      <c r="G69" s="1103"/>
      <c r="H69" s="1103"/>
      <c r="I69" s="1103"/>
      <c r="J69" s="1103"/>
      <c r="K69" s="1103"/>
      <c r="L69" s="1103"/>
      <c r="M69" s="1103"/>
      <c r="N69" s="1103"/>
    </row>
    <row r="70" spans="2:14" s="312" customFormat="1">
      <c r="B70" s="1103"/>
      <c r="C70" s="1103"/>
      <c r="D70" s="1103"/>
      <c r="E70" s="1103"/>
      <c r="F70" s="1103"/>
      <c r="G70" s="1103"/>
      <c r="H70" s="1103"/>
      <c r="I70" s="1103"/>
      <c r="J70" s="1103"/>
      <c r="K70" s="1103"/>
      <c r="L70" s="1103"/>
      <c r="M70" s="1103"/>
      <c r="N70" s="1103"/>
    </row>
    <row r="71" spans="2:14" s="312" customFormat="1">
      <c r="B71" s="1103"/>
      <c r="C71" s="1103"/>
      <c r="D71" s="1103"/>
      <c r="E71" s="1103"/>
      <c r="F71" s="1103"/>
      <c r="G71" s="1103"/>
      <c r="H71" s="1103"/>
      <c r="I71" s="1103"/>
      <c r="J71" s="1103"/>
      <c r="K71" s="1103"/>
      <c r="L71" s="1103"/>
      <c r="M71" s="1103"/>
      <c r="N71" s="1103"/>
    </row>
    <row r="72" spans="2:14" s="312" customFormat="1">
      <c r="B72" s="1103"/>
      <c r="C72" s="1103"/>
      <c r="D72" s="1103"/>
      <c r="E72" s="1103"/>
      <c r="F72" s="1103"/>
      <c r="G72" s="1103"/>
      <c r="H72" s="1103"/>
      <c r="I72" s="1103"/>
      <c r="J72" s="1103"/>
      <c r="K72" s="1103"/>
      <c r="L72" s="1103"/>
      <c r="M72" s="1103"/>
      <c r="N72" s="1103"/>
    </row>
    <row r="73" spans="2:14" s="312" customFormat="1">
      <c r="B73" s="1103"/>
      <c r="C73" s="1103"/>
      <c r="D73" s="1103"/>
      <c r="E73" s="1103"/>
      <c r="F73" s="1103"/>
      <c r="G73" s="1103"/>
      <c r="H73" s="1103"/>
      <c r="I73" s="1103"/>
      <c r="J73" s="1103"/>
      <c r="K73" s="1103"/>
      <c r="L73" s="1103"/>
      <c r="M73" s="1103"/>
      <c r="N73" s="1103"/>
    </row>
    <row r="74" spans="2:14" s="312" customFormat="1">
      <c r="B74" s="1103"/>
      <c r="C74" s="1103"/>
      <c r="D74" s="1103"/>
      <c r="E74" s="1103"/>
      <c r="F74" s="1103"/>
      <c r="G74" s="1103"/>
      <c r="H74" s="1103"/>
      <c r="I74" s="1103"/>
      <c r="J74" s="1103"/>
      <c r="K74" s="1103"/>
      <c r="L74" s="1103"/>
      <c r="M74" s="1103"/>
      <c r="N74" s="1103"/>
    </row>
    <row r="75" spans="2:14" s="312" customFormat="1">
      <c r="B75" s="1103"/>
      <c r="C75" s="1103"/>
      <c r="D75" s="1103"/>
      <c r="E75" s="1103"/>
      <c r="F75" s="1103"/>
      <c r="G75" s="1103"/>
      <c r="H75" s="1103"/>
      <c r="I75" s="1103"/>
      <c r="J75" s="1103"/>
      <c r="K75" s="1103"/>
      <c r="L75" s="1103"/>
      <c r="M75" s="1103"/>
      <c r="N75" s="1103"/>
    </row>
    <row r="76" spans="2:14" s="312" customFormat="1" ht="12.75" customHeight="1">
      <c r="B76" s="1103"/>
      <c r="C76" s="1103"/>
      <c r="D76" s="1103"/>
      <c r="E76" s="1103"/>
      <c r="F76" s="1103"/>
      <c r="G76" s="1103"/>
      <c r="H76" s="1103"/>
      <c r="I76" s="1103"/>
      <c r="J76" s="1103"/>
      <c r="K76" s="1103"/>
      <c r="L76" s="1103"/>
      <c r="M76" s="1103"/>
      <c r="N76" s="1103"/>
    </row>
    <row r="77" spans="2:14" s="312" customFormat="1" ht="13.5" customHeight="1">
      <c r="B77" s="1103"/>
      <c r="C77" s="1103"/>
      <c r="D77" s="1103"/>
      <c r="E77" s="1103"/>
      <c r="F77" s="1103"/>
      <c r="G77" s="1103"/>
      <c r="H77" s="1103"/>
      <c r="I77" s="1103"/>
      <c r="J77" s="1103"/>
      <c r="K77" s="1103"/>
      <c r="L77" s="1103"/>
      <c r="M77" s="1103"/>
      <c r="N77" s="1103"/>
    </row>
    <row r="78" spans="2:14" s="312" customFormat="1" ht="13.5" customHeight="1">
      <c r="B78" s="1103"/>
      <c r="C78" s="1103"/>
      <c r="D78" s="1103"/>
      <c r="E78" s="1103"/>
      <c r="F78" s="1103"/>
      <c r="G78" s="1103"/>
      <c r="H78" s="1103"/>
      <c r="I78" s="1103"/>
      <c r="J78" s="1103"/>
      <c r="K78" s="1103"/>
      <c r="L78" s="1103"/>
      <c r="M78" s="1103"/>
      <c r="N78" s="1103"/>
    </row>
    <row r="79" spans="2:14" s="312" customFormat="1" ht="12.75" customHeight="1">
      <c r="B79" s="1103"/>
      <c r="C79" s="1103"/>
      <c r="D79" s="1103"/>
      <c r="E79" s="1103"/>
      <c r="F79" s="1103"/>
      <c r="G79" s="1103"/>
      <c r="H79" s="1103"/>
      <c r="I79" s="1103"/>
      <c r="J79" s="1103"/>
      <c r="K79" s="1103"/>
      <c r="L79" s="1103"/>
      <c r="M79" s="1103"/>
      <c r="N79" s="1103"/>
    </row>
    <row r="80" spans="2:14" s="312" customFormat="1" ht="12.75" customHeight="1">
      <c r="B80" s="1103"/>
      <c r="C80" s="1103"/>
      <c r="D80" s="1103"/>
      <c r="E80" s="1103"/>
      <c r="F80" s="1103"/>
      <c r="G80" s="1103"/>
      <c r="H80" s="1103"/>
      <c r="I80" s="1103"/>
      <c r="J80" s="1103"/>
      <c r="K80" s="1103"/>
      <c r="L80" s="1103"/>
      <c r="M80" s="1103"/>
      <c r="N80" s="1103"/>
    </row>
    <row r="81" spans="2:15" s="312" customFormat="1" ht="13.5" customHeight="1">
      <c r="B81" s="1103"/>
      <c r="C81" s="1104"/>
      <c r="D81" s="1104"/>
      <c r="E81" s="1104"/>
      <c r="F81" s="1103"/>
      <c r="G81" s="1103"/>
      <c r="H81" s="1103"/>
      <c r="I81" s="1103"/>
      <c r="J81" s="1103"/>
      <c r="K81" s="1103"/>
      <c r="L81" s="1103"/>
      <c r="M81" s="1103"/>
      <c r="N81" s="1103"/>
    </row>
    <row r="82" spans="2:15" s="312" customFormat="1">
      <c r="B82" s="1103"/>
      <c r="C82" s="1103"/>
      <c r="D82" s="1103"/>
      <c r="E82" s="1103"/>
      <c r="F82" s="1103"/>
      <c r="G82" s="1103"/>
      <c r="H82" s="1103"/>
      <c r="I82" s="1103"/>
      <c r="J82" s="1103"/>
      <c r="K82" s="1103"/>
      <c r="L82" s="1103"/>
      <c r="M82" s="1103"/>
      <c r="N82" s="1103"/>
    </row>
    <row r="83" spans="2:15" s="312" customFormat="1">
      <c r="B83" s="1103"/>
      <c r="C83" s="1103"/>
      <c r="D83" s="1103"/>
      <c r="E83" s="1103"/>
      <c r="F83" s="1103"/>
      <c r="G83" s="1103"/>
      <c r="H83" s="1103"/>
      <c r="I83" s="1103"/>
      <c r="J83" s="1103"/>
      <c r="K83" s="1103"/>
      <c r="L83" s="1103"/>
      <c r="M83" s="1103"/>
      <c r="N83" s="1103"/>
    </row>
    <row r="84" spans="2:15" s="312" customFormat="1">
      <c r="B84" s="1103"/>
      <c r="C84" s="1103"/>
      <c r="D84" s="1103"/>
      <c r="E84" s="1103"/>
      <c r="F84" s="1103"/>
      <c r="G84" s="1103"/>
      <c r="H84" s="1103"/>
      <c r="I84" s="1103"/>
      <c r="J84" s="1103"/>
      <c r="K84" s="1103"/>
      <c r="L84" s="1103"/>
      <c r="M84" s="1103"/>
      <c r="N84" s="1103"/>
    </row>
    <row r="85" spans="2:15" s="312" customFormat="1">
      <c r="B85" s="1103"/>
      <c r="C85" s="1103"/>
      <c r="D85" s="1103"/>
      <c r="E85" s="1103"/>
      <c r="F85" s="1103"/>
      <c r="G85" s="1103"/>
      <c r="H85" s="1103"/>
      <c r="I85" s="1103"/>
      <c r="J85" s="1103"/>
      <c r="K85" s="1103"/>
      <c r="L85" s="1103"/>
      <c r="M85" s="1103"/>
      <c r="N85" s="1103"/>
    </row>
    <row r="86" spans="2:15" s="312" customFormat="1" ht="12.75" customHeight="1">
      <c r="B86" s="1103"/>
      <c r="C86" s="1103"/>
      <c r="D86" s="1103"/>
      <c r="E86" s="1103"/>
      <c r="F86" s="1103"/>
      <c r="G86" s="1103"/>
      <c r="H86" s="1103"/>
      <c r="I86" s="1103"/>
      <c r="J86" s="1103"/>
      <c r="K86" s="1103"/>
      <c r="L86" s="1103"/>
      <c r="M86" s="1103"/>
      <c r="N86" s="1103"/>
    </row>
    <row r="87" spans="2:15" s="312" customFormat="1">
      <c r="B87" s="1103"/>
      <c r="C87" s="1103"/>
      <c r="D87" s="1103"/>
      <c r="E87" s="1103"/>
      <c r="F87" s="1103"/>
      <c r="G87" s="1103"/>
      <c r="H87" s="1103"/>
      <c r="I87" s="1103"/>
      <c r="J87" s="1103"/>
      <c r="K87" s="1103"/>
      <c r="L87" s="1103"/>
      <c r="M87" s="1103"/>
      <c r="N87" s="1103"/>
      <c r="O87" s="314"/>
    </row>
    <row r="88" spans="2:15" s="312" customFormat="1">
      <c r="B88" s="1103"/>
      <c r="C88" s="1103"/>
      <c r="D88" s="1103"/>
      <c r="E88" s="1103"/>
      <c r="F88" s="1103"/>
      <c r="G88" s="1103"/>
      <c r="H88" s="1103"/>
      <c r="I88" s="1103"/>
      <c r="J88" s="1103"/>
      <c r="K88" s="1103"/>
      <c r="L88" s="1103"/>
      <c r="M88" s="1103"/>
      <c r="N88" s="1103"/>
      <c r="O88" s="314"/>
    </row>
    <row r="89" spans="2:15" s="312" customFormat="1">
      <c r="B89" s="1103"/>
      <c r="C89" s="1103"/>
      <c r="D89" s="1103"/>
      <c r="E89" s="1103"/>
      <c r="F89" s="1103"/>
      <c r="G89" s="1103"/>
      <c r="H89" s="1103"/>
      <c r="I89" s="1103"/>
      <c r="J89" s="1103"/>
      <c r="K89" s="1103"/>
      <c r="L89" s="1103"/>
      <c r="M89" s="1103"/>
      <c r="N89" s="1103"/>
      <c r="O89" s="314"/>
    </row>
    <row r="90" spans="2:15" s="312" customFormat="1" ht="13.5" customHeight="1">
      <c r="B90" s="1103"/>
      <c r="C90" s="1103"/>
      <c r="D90" s="1103"/>
      <c r="E90" s="1103"/>
      <c r="F90" s="1103"/>
      <c r="G90" s="1103"/>
      <c r="H90" s="1103"/>
      <c r="I90" s="1103"/>
      <c r="J90" s="1103"/>
      <c r="K90" s="1103"/>
      <c r="L90" s="1103"/>
      <c r="M90" s="1103"/>
      <c r="N90" s="1103"/>
      <c r="O90" s="314"/>
    </row>
    <row r="91" spans="2:15" s="312" customFormat="1">
      <c r="B91" s="1103"/>
      <c r="C91" s="1103"/>
      <c r="D91" s="1103"/>
      <c r="E91" s="1103"/>
      <c r="F91" s="1103"/>
      <c r="G91" s="1103"/>
      <c r="H91" s="1103"/>
      <c r="I91" s="1103"/>
      <c r="J91" s="1103"/>
      <c r="K91" s="1103"/>
      <c r="L91" s="1103"/>
      <c r="M91" s="1103"/>
      <c r="N91" s="1103"/>
      <c r="O91" s="314"/>
    </row>
    <row r="92" spans="2:15" s="312" customFormat="1">
      <c r="B92" s="1103"/>
      <c r="C92" s="1103"/>
      <c r="D92" s="1103"/>
      <c r="E92" s="1103"/>
      <c r="F92" s="1103"/>
      <c r="G92" s="1103"/>
      <c r="H92" s="1103"/>
      <c r="I92" s="1103"/>
      <c r="J92" s="1103"/>
      <c r="K92" s="1103"/>
      <c r="L92" s="1103"/>
      <c r="M92" s="1103"/>
      <c r="N92" s="1103"/>
      <c r="O92" s="314"/>
    </row>
    <row r="93" spans="2:15" s="312" customFormat="1">
      <c r="B93" s="1103"/>
      <c r="C93" s="1103"/>
      <c r="D93" s="1103"/>
      <c r="E93" s="1103"/>
      <c r="F93" s="1103"/>
      <c r="G93" s="1103"/>
      <c r="H93" s="1103"/>
      <c r="I93" s="1103"/>
      <c r="J93" s="1103"/>
      <c r="K93" s="1103"/>
      <c r="L93" s="1103"/>
      <c r="M93" s="1103"/>
      <c r="N93" s="1103"/>
      <c r="O93" s="314"/>
    </row>
    <row r="94" spans="2:15" s="312" customFormat="1">
      <c r="B94" s="1103"/>
      <c r="C94" s="1103"/>
      <c r="D94" s="1103"/>
      <c r="E94" s="1103"/>
      <c r="F94" s="1103"/>
      <c r="G94" s="1103"/>
      <c r="H94" s="1103"/>
      <c r="I94" s="1103"/>
      <c r="J94" s="1103"/>
      <c r="K94" s="1103"/>
      <c r="L94" s="1103"/>
      <c r="M94" s="1103"/>
      <c r="N94" s="1103"/>
    </row>
    <row r="95" spans="2:15" s="312" customFormat="1">
      <c r="B95" s="1103"/>
      <c r="C95" s="1103"/>
      <c r="D95" s="1103"/>
      <c r="E95" s="1103"/>
      <c r="F95" s="1103"/>
      <c r="G95" s="1103"/>
      <c r="H95" s="1103"/>
      <c r="I95" s="1103"/>
      <c r="J95" s="1103"/>
      <c r="K95" s="1103"/>
      <c r="L95" s="1103"/>
      <c r="M95" s="1103"/>
      <c r="N95" s="1103"/>
    </row>
    <row r="96" spans="2:15" s="312" customFormat="1">
      <c r="B96" s="1103"/>
      <c r="C96" s="1103"/>
      <c r="D96" s="1103"/>
      <c r="E96" s="1103"/>
      <c r="F96" s="1103"/>
      <c r="G96" s="1103"/>
      <c r="H96" s="1103"/>
      <c r="I96" s="1103"/>
      <c r="J96" s="1103"/>
      <c r="K96" s="1103"/>
      <c r="L96" s="1103"/>
      <c r="M96" s="1103"/>
      <c r="N96" s="1103"/>
    </row>
    <row r="97" spans="2:14" s="312" customFormat="1">
      <c r="B97" s="1103"/>
      <c r="C97" s="1103"/>
      <c r="D97" s="1103"/>
      <c r="E97" s="1103"/>
      <c r="F97" s="1103"/>
      <c r="G97" s="1103"/>
      <c r="H97" s="1103"/>
      <c r="I97" s="1103"/>
      <c r="J97" s="1103"/>
      <c r="K97" s="1103"/>
      <c r="L97" s="1103"/>
      <c r="M97" s="1103"/>
      <c r="N97" s="1103"/>
    </row>
    <row r="98" spans="2:14" s="312" customFormat="1">
      <c r="B98" s="1103"/>
      <c r="C98" s="1103"/>
      <c r="D98" s="1103"/>
      <c r="E98" s="1103"/>
      <c r="F98" s="1103"/>
      <c r="G98" s="1103"/>
      <c r="H98" s="1103"/>
      <c r="I98" s="1103"/>
      <c r="J98" s="1103"/>
      <c r="K98" s="1103"/>
      <c r="L98" s="1103"/>
      <c r="M98" s="1103"/>
      <c r="N98" s="1103"/>
    </row>
    <row r="99" spans="2:14" s="312" customFormat="1">
      <c r="B99" s="1103"/>
      <c r="C99" s="1103"/>
      <c r="D99" s="1103"/>
      <c r="E99" s="1103"/>
      <c r="F99" s="1103"/>
      <c r="G99" s="1103"/>
      <c r="H99" s="1103"/>
      <c r="I99" s="1103"/>
      <c r="J99" s="1103"/>
      <c r="K99" s="1103"/>
      <c r="L99" s="1103"/>
      <c r="M99" s="1103"/>
      <c r="N99" s="1103"/>
    </row>
    <row r="100" spans="2:14" s="312" customFormat="1">
      <c r="B100" s="1103"/>
      <c r="C100" s="1103"/>
      <c r="D100" s="1103"/>
      <c r="E100" s="1103"/>
      <c r="F100" s="1103"/>
      <c r="G100" s="1103"/>
      <c r="H100" s="1103"/>
      <c r="I100" s="1103"/>
      <c r="J100" s="1103"/>
      <c r="K100" s="1103"/>
      <c r="L100" s="1103"/>
      <c r="M100" s="1103"/>
      <c r="N100" s="1103"/>
    </row>
    <row r="101" spans="2:14" s="312" customFormat="1">
      <c r="B101" s="1103"/>
      <c r="C101" s="1103"/>
      <c r="D101" s="1103"/>
      <c r="E101" s="1103"/>
      <c r="F101" s="1103"/>
      <c r="G101" s="1103"/>
      <c r="H101" s="1103"/>
      <c r="I101" s="1103"/>
      <c r="J101" s="1103"/>
      <c r="K101" s="1103"/>
      <c r="L101" s="1103"/>
      <c r="M101" s="1103"/>
      <c r="N101" s="1103"/>
    </row>
    <row r="102" spans="2:14" s="312" customFormat="1">
      <c r="B102" s="1103"/>
      <c r="C102" s="1103"/>
      <c r="D102" s="1103"/>
      <c r="E102" s="1103"/>
      <c r="F102" s="1103"/>
      <c r="G102" s="1103"/>
      <c r="H102" s="1103"/>
      <c r="I102" s="1103"/>
      <c r="J102" s="1103"/>
      <c r="K102" s="1103"/>
      <c r="L102" s="1103"/>
      <c r="M102" s="1103"/>
      <c r="N102" s="1103"/>
    </row>
    <row r="103" spans="2:14" s="312" customFormat="1">
      <c r="B103" s="1103"/>
      <c r="C103" s="1103"/>
      <c r="D103" s="1103"/>
      <c r="E103" s="1103"/>
      <c r="F103" s="1103"/>
      <c r="G103" s="1103"/>
      <c r="H103" s="1103"/>
      <c r="I103" s="1103"/>
      <c r="J103" s="1103"/>
      <c r="K103" s="1103"/>
      <c r="L103" s="1103"/>
      <c r="M103" s="1103"/>
      <c r="N103" s="1103"/>
    </row>
    <row r="104" spans="2:14" s="312" customFormat="1"/>
    <row r="105" spans="2:14" s="312" customFormat="1"/>
    <row r="106" spans="2:14" s="312" customFormat="1"/>
    <row r="107" spans="2:14" s="312" customFormat="1"/>
    <row r="108" spans="2:14" s="312" customFormat="1"/>
    <row r="109" spans="2:14" s="312" customFormat="1"/>
    <row r="110" spans="2:14" s="312" customFormat="1"/>
    <row r="111" spans="2:14" s="312" customFormat="1"/>
    <row r="112" spans="2:14" s="312" customFormat="1"/>
    <row r="113" s="312" customFormat="1"/>
    <row r="114" s="312" customFormat="1"/>
    <row r="115" s="312" customFormat="1"/>
    <row r="116" s="312" customFormat="1"/>
    <row r="117" s="312" customFormat="1"/>
    <row r="118" s="312" customFormat="1"/>
    <row r="119" s="312" customFormat="1"/>
    <row r="120" s="312" customFormat="1"/>
    <row r="121" s="312" customFormat="1"/>
    <row r="122" s="312" customFormat="1"/>
    <row r="123" s="312" customFormat="1"/>
    <row r="124" s="312" customFormat="1"/>
    <row r="125" s="312" customFormat="1"/>
    <row r="126" s="1117" customFormat="1"/>
    <row r="127" s="1117" customFormat="1"/>
    <row r="128" s="1117" customFormat="1"/>
    <row r="129" s="1117" customFormat="1"/>
    <row r="130" s="1117" customFormat="1"/>
    <row r="131" s="1117" customFormat="1"/>
    <row r="132" s="1117" customFormat="1"/>
    <row r="133" s="1117" customFormat="1"/>
    <row r="134" s="1117" customFormat="1"/>
    <row r="135" s="1117" customFormat="1"/>
    <row r="136" s="1117" customFormat="1"/>
    <row r="137" s="1117" customFormat="1"/>
    <row r="138" s="1117" customFormat="1"/>
    <row r="139" s="1117" customFormat="1"/>
    <row r="140" s="1117" customFormat="1"/>
    <row r="141" s="1117" customFormat="1"/>
    <row r="142" s="1117" customFormat="1"/>
    <row r="143" s="1117" customFormat="1"/>
    <row r="144" s="1117" customFormat="1"/>
    <row r="145" s="1117" customFormat="1"/>
    <row r="146" s="1117" customFormat="1"/>
    <row r="147" s="1117" customFormat="1"/>
    <row r="148" s="1117" customFormat="1"/>
    <row r="149" s="1117" customFormat="1"/>
    <row r="150" s="1117" customFormat="1"/>
    <row r="151" s="1117" customFormat="1"/>
    <row r="152" s="1117" customFormat="1"/>
    <row r="153" s="1117" customFormat="1"/>
    <row r="154" s="1117" customFormat="1"/>
    <row r="155" s="1117" customFormat="1"/>
    <row r="156" s="1117" customFormat="1"/>
    <row r="157" s="1117" customFormat="1"/>
    <row r="158" s="1117" customFormat="1"/>
    <row r="159" s="1117" customFormat="1"/>
    <row r="160" s="1117" customFormat="1"/>
    <row r="161" s="1117" customFormat="1"/>
    <row r="162" s="1117" customFormat="1"/>
    <row r="163" s="1117" customFormat="1"/>
    <row r="164" s="1117" customFormat="1"/>
    <row r="165" s="1117" customFormat="1"/>
    <row r="166" s="1117" customFormat="1"/>
    <row r="167" s="1117" customFormat="1"/>
    <row r="168" s="1117" customFormat="1"/>
    <row r="169" s="1117" customFormat="1"/>
    <row r="170" s="1117" customFormat="1"/>
    <row r="171" s="1117" customFormat="1"/>
    <row r="172" s="1117" customFormat="1"/>
    <row r="173" s="1117" customFormat="1"/>
    <row r="174" s="1117" customFormat="1"/>
    <row r="175" s="1117" customFormat="1"/>
    <row r="176" s="1117" customFormat="1"/>
    <row r="177" s="1117" customFormat="1"/>
    <row r="178" s="1117" customFormat="1"/>
    <row r="179" s="1117" customFormat="1"/>
    <row r="180" s="1117" customFormat="1"/>
    <row r="181" s="1117" customFormat="1"/>
    <row r="182" s="1117" customFormat="1"/>
    <row r="183" s="1117" customFormat="1"/>
    <row r="184" s="1117" customFormat="1"/>
    <row r="185" s="1117" customFormat="1"/>
    <row r="186" s="1117" customFormat="1"/>
    <row r="187" s="1117" customFormat="1"/>
    <row r="188" s="1117" customFormat="1"/>
    <row r="189" s="1117" customFormat="1"/>
    <row r="190" s="1117" customFormat="1"/>
    <row r="191" s="1117" customFormat="1"/>
    <row r="192" s="1117" customFormat="1"/>
    <row r="193" s="1117" customFormat="1"/>
    <row r="194" s="1117" customFormat="1"/>
    <row r="195" s="1117" customFormat="1"/>
    <row r="196" s="1117" customFormat="1"/>
    <row r="197" s="1117" customFormat="1"/>
    <row r="198" s="1117" customFormat="1"/>
    <row r="199" s="1117" customFormat="1"/>
    <row r="200" s="1117" customFormat="1"/>
    <row r="201" s="1117" customFormat="1"/>
    <row r="202" s="1117" customFormat="1"/>
    <row r="203" s="1117" customFormat="1"/>
    <row r="204" s="1117" customFormat="1"/>
    <row r="205" s="1117" customFormat="1"/>
    <row r="206" s="1117" customFormat="1"/>
    <row r="207" s="1117" customFormat="1"/>
    <row r="208" s="1117" customFormat="1"/>
    <row r="209" s="1117" customFormat="1"/>
    <row r="210" s="1117" customFormat="1"/>
    <row r="211" s="1117" customFormat="1"/>
    <row r="212" s="1117" customFormat="1"/>
    <row r="213" s="1117" customFormat="1"/>
    <row r="214" s="1117" customFormat="1"/>
    <row r="215" s="1117" customFormat="1"/>
    <row r="216" s="1117" customFormat="1"/>
    <row r="217" s="1117" customFormat="1"/>
    <row r="218" s="1117" customFormat="1"/>
    <row r="219" s="1117" customFormat="1"/>
    <row r="220" s="1117" customFormat="1"/>
    <row r="221" s="1117" customFormat="1"/>
    <row r="222" s="1117" customFormat="1"/>
    <row r="223" s="1117" customFormat="1"/>
    <row r="224" s="1117" customFormat="1"/>
    <row r="225" s="1117" customFormat="1"/>
    <row r="226" s="1117" customFormat="1"/>
    <row r="227" s="1117" customFormat="1"/>
    <row r="228" s="1117" customFormat="1"/>
    <row r="229" s="1117" customFormat="1"/>
    <row r="230" s="1117" customFormat="1"/>
    <row r="231" s="1117" customFormat="1"/>
    <row r="232" s="1117" customFormat="1"/>
    <row r="233" s="1117" customFormat="1"/>
    <row r="234" s="1117" customFormat="1"/>
    <row r="235" s="1117" customFormat="1"/>
    <row r="236" s="1117" customFormat="1"/>
    <row r="237" s="1117" customFormat="1"/>
    <row r="238" s="1117" customFormat="1"/>
    <row r="239" s="1117" customFormat="1"/>
    <row r="240" s="1117" customFormat="1"/>
    <row r="241" s="1117" customFormat="1"/>
    <row r="242" s="1117" customFormat="1"/>
    <row r="243" s="1117" customFormat="1"/>
    <row r="244" s="1117" customFormat="1"/>
    <row r="245" s="1117" customFormat="1"/>
    <row r="246" s="1117" customFormat="1"/>
    <row r="247" s="1117" customFormat="1"/>
    <row r="248" s="1117" customFormat="1"/>
    <row r="249" s="1117" customFormat="1"/>
    <row r="250" s="1117" customFormat="1"/>
    <row r="251" s="1117" customFormat="1"/>
    <row r="252" s="1117" customFormat="1"/>
    <row r="253" s="1117" customFormat="1"/>
    <row r="254" s="1117" customFormat="1"/>
    <row r="255" s="1117" customFormat="1"/>
    <row r="256" s="1117" customFormat="1"/>
    <row r="257" s="1117" customFormat="1"/>
    <row r="258" s="1117" customFormat="1"/>
    <row r="259" s="1117" customFormat="1"/>
    <row r="260" s="1117" customFormat="1"/>
    <row r="261" s="1117" customFormat="1"/>
    <row r="262" s="1117" customFormat="1"/>
    <row r="263" s="1117" customFormat="1"/>
    <row r="264" s="1117" customFormat="1"/>
    <row r="265" s="1117" customFormat="1"/>
    <row r="266" s="1117" customFormat="1"/>
    <row r="267" s="1117" customFormat="1"/>
    <row r="268" s="1117" customFormat="1"/>
    <row r="269" s="1117" customFormat="1"/>
    <row r="270" s="1117" customFormat="1"/>
    <row r="271" s="1117" customFormat="1"/>
    <row r="272" s="1117" customFormat="1"/>
    <row r="273" s="1117" customFormat="1"/>
    <row r="274" s="1117" customFormat="1"/>
    <row r="275" s="1117" customFormat="1"/>
    <row r="276" s="1117" customFormat="1"/>
    <row r="277" s="1117" customFormat="1"/>
    <row r="278" s="1117" customFormat="1"/>
    <row r="279" s="1117" customFormat="1"/>
    <row r="280" s="1117" customFormat="1"/>
    <row r="281" s="1117" customFormat="1"/>
    <row r="282" s="1117" customFormat="1"/>
    <row r="283" s="1117" customFormat="1"/>
    <row r="284" s="1117" customFormat="1"/>
    <row r="285" s="1117" customFormat="1"/>
    <row r="286" s="1117" customFormat="1"/>
    <row r="287" s="1117" customFormat="1"/>
    <row r="288" s="1117" customFormat="1"/>
    <row r="289" s="1117" customFormat="1"/>
    <row r="290" s="1117" customFormat="1"/>
    <row r="291" s="1117" customFormat="1"/>
    <row r="292" s="1117" customFormat="1"/>
    <row r="293" s="1117" customFormat="1"/>
    <row r="294" s="1117" customFormat="1"/>
    <row r="295" s="1117" customFormat="1"/>
    <row r="296" s="1117" customFormat="1"/>
    <row r="297" s="1117" customFormat="1"/>
    <row r="298" s="1117" customFormat="1"/>
    <row r="299" s="1117" customFormat="1"/>
    <row r="300" s="1117" customFormat="1"/>
    <row r="301" s="1117" customFormat="1"/>
    <row r="302" s="1117" customFormat="1"/>
    <row r="303" s="1117" customFormat="1"/>
    <row r="304" s="1117" customFormat="1"/>
    <row r="305" s="1117" customFormat="1"/>
    <row r="306" s="1117" customFormat="1"/>
    <row r="307" s="1117" customFormat="1"/>
    <row r="308" s="1117" customFormat="1"/>
    <row r="309" s="1117" customFormat="1"/>
    <row r="310" s="1117" customFormat="1"/>
    <row r="311" s="1117" customFormat="1"/>
    <row r="312" s="1117" customFormat="1"/>
    <row r="313" s="1117" customFormat="1"/>
    <row r="314" s="1117" customFormat="1"/>
    <row r="315" s="1117" customFormat="1"/>
    <row r="316" s="1117" customFormat="1"/>
    <row r="317" s="1117" customFormat="1"/>
    <row r="318" s="1117" customFormat="1"/>
    <row r="319" s="1117" customFormat="1"/>
    <row r="320" s="1117" customFormat="1"/>
    <row r="321" s="1117" customFormat="1"/>
    <row r="322" s="1117" customFormat="1"/>
    <row r="323" s="1117" customFormat="1"/>
    <row r="324" s="1117" customFormat="1"/>
    <row r="325" s="1117" customFormat="1"/>
    <row r="326" s="1117" customFormat="1"/>
    <row r="327" s="1117" customFormat="1"/>
    <row r="328" s="1117" customFormat="1"/>
    <row r="329" s="1117" customFormat="1"/>
    <row r="330" s="1117" customFormat="1"/>
    <row r="331" s="1117" customFormat="1"/>
    <row r="332" s="1117" customFormat="1"/>
    <row r="333" s="1117" customFormat="1"/>
    <row r="334" s="1117" customFormat="1"/>
    <row r="335" s="1117" customFormat="1"/>
    <row r="336" s="1117" customFormat="1"/>
    <row r="337" s="1117" customFormat="1"/>
    <row r="338" s="1117" customFormat="1"/>
    <row r="339" s="1117" customFormat="1"/>
    <row r="340" s="1117" customFormat="1"/>
    <row r="341" s="1117" customFormat="1"/>
    <row r="342" s="1117" customFormat="1"/>
    <row r="343" s="1117" customFormat="1"/>
    <row r="344" s="1117" customFormat="1"/>
    <row r="345" s="1117" customFormat="1"/>
    <row r="346" s="1117" customFormat="1"/>
    <row r="347" s="1117" customFormat="1"/>
    <row r="348" s="1117" customFormat="1"/>
    <row r="349" s="1117" customFormat="1"/>
    <row r="350" s="1117" customFormat="1"/>
    <row r="351" s="1117" customFormat="1"/>
    <row r="352" s="1117" customFormat="1"/>
    <row r="353" s="1117" customFormat="1"/>
    <row r="354" s="1117" customFormat="1"/>
    <row r="355" s="1117" customFormat="1"/>
    <row r="356" s="1117" customFormat="1"/>
    <row r="357" s="1117" customFormat="1"/>
    <row r="358" s="1117" customFormat="1"/>
    <row r="359" s="1117" customFormat="1"/>
    <row r="360" s="1117" customFormat="1"/>
    <row r="361" s="1117" customFormat="1"/>
    <row r="362" s="1117" customFormat="1"/>
    <row r="363" s="1117" customFormat="1"/>
    <row r="364" s="1117" customFormat="1"/>
    <row r="365" s="1117" customFormat="1"/>
    <row r="366" s="1117" customFormat="1"/>
    <row r="367" s="1117" customFormat="1"/>
    <row r="368" s="1117" customFormat="1"/>
    <row r="369" s="1117" customFormat="1"/>
    <row r="370" s="1117" customFormat="1"/>
    <row r="371" s="1117" customFormat="1"/>
    <row r="372" s="1117" customFormat="1"/>
    <row r="373" s="1117" customFormat="1"/>
    <row r="374" s="1117" customFormat="1"/>
    <row r="375" s="1117" customFormat="1"/>
    <row r="376" s="1117" customFormat="1"/>
    <row r="377" s="1117" customFormat="1"/>
    <row r="378" s="1117" customFormat="1"/>
    <row r="379" s="1117" customFormat="1"/>
    <row r="380" s="1117" customFormat="1"/>
    <row r="381" s="1117" customFormat="1"/>
    <row r="382" s="1117" customFormat="1"/>
    <row r="383" s="1117" customFormat="1"/>
    <row r="384" s="1117" customFormat="1"/>
    <row r="385" s="1117" customFormat="1"/>
    <row r="386" s="1117" customFormat="1"/>
    <row r="387" s="1117" customFormat="1"/>
    <row r="388" s="1117" customFormat="1"/>
    <row r="389" s="1117" customFormat="1"/>
    <row r="390" s="1117" customFormat="1"/>
    <row r="391" s="1117" customFormat="1"/>
    <row r="392" s="1117" customFormat="1"/>
    <row r="393" s="1117" customFormat="1"/>
    <row r="394" s="1117" customFormat="1"/>
    <row r="395" s="1117" customFormat="1"/>
    <row r="396" s="1117" customFormat="1"/>
    <row r="397" s="1117" customFormat="1"/>
    <row r="398" s="1117" customFormat="1"/>
    <row r="399" s="1117" customFormat="1"/>
    <row r="400" s="1117" customFormat="1"/>
    <row r="401" s="1117" customFormat="1"/>
    <row r="402" s="1117" customFormat="1"/>
    <row r="403" s="1117" customFormat="1"/>
    <row r="404" s="1117" customFormat="1"/>
    <row r="405" s="1117" customFormat="1"/>
    <row r="406" s="1117" customFormat="1"/>
    <row r="407" s="1117" customFormat="1"/>
    <row r="408" s="1117" customFormat="1"/>
    <row r="409" s="1117" customFormat="1"/>
    <row r="410" s="1117" customFormat="1"/>
    <row r="411" s="1117" customFormat="1"/>
    <row r="412" s="1117" customFormat="1"/>
    <row r="413" s="1117" customFormat="1"/>
    <row r="414" s="1117" customFormat="1"/>
    <row r="415" s="1117" customFormat="1"/>
    <row r="416" s="1117" customFormat="1"/>
    <row r="417" s="1117" customFormat="1"/>
    <row r="418" s="1117" customFormat="1"/>
    <row r="419" s="1117" customFormat="1"/>
    <row r="420" s="1117" customFormat="1"/>
    <row r="421" s="1117" customFormat="1"/>
    <row r="422" s="1117" customFormat="1"/>
    <row r="423" s="1117" customFormat="1"/>
    <row r="424" s="1117" customFormat="1"/>
    <row r="425" s="1117" customFormat="1"/>
    <row r="426" s="1117" customFormat="1"/>
    <row r="427" s="1117" customFormat="1"/>
    <row r="428" s="1117" customFormat="1"/>
    <row r="429" s="1117" customFormat="1"/>
    <row r="430" s="1117" customFormat="1"/>
    <row r="431" s="1117" customFormat="1"/>
    <row r="432" s="1117" customFormat="1"/>
    <row r="433" s="1117" customFormat="1"/>
    <row r="434" s="1117" customFormat="1"/>
    <row r="435" s="1117" customFormat="1"/>
    <row r="436" s="1117" customFormat="1"/>
    <row r="437" s="1117" customFormat="1"/>
    <row r="438" s="1117" customFormat="1"/>
    <row r="439" s="1117" customFormat="1"/>
    <row r="440" s="1117" customFormat="1"/>
    <row r="441" s="1117" customFormat="1"/>
    <row r="442" s="1117" customFormat="1"/>
    <row r="443" s="1117" customFormat="1"/>
    <row r="444" s="1117" customFormat="1"/>
    <row r="445" s="1117" customFormat="1"/>
    <row r="446" s="1117" customFormat="1"/>
    <row r="447" s="1117" customFormat="1"/>
    <row r="448" s="1117" customFormat="1"/>
    <row r="449" s="1117" customFormat="1"/>
    <row r="450" s="1117" customFormat="1"/>
    <row r="451" s="1117" customFormat="1"/>
    <row r="452" s="1117" customFormat="1"/>
    <row r="453" s="1117" customFormat="1"/>
    <row r="454" s="1117" customFormat="1"/>
    <row r="455" s="1117" customFormat="1"/>
    <row r="456" s="1117" customFormat="1"/>
    <row r="457" s="1117" customFormat="1"/>
    <row r="458" s="1117" customFormat="1"/>
    <row r="459" s="1117" customFormat="1"/>
    <row r="460" s="1117" customFormat="1"/>
    <row r="461" s="1117" customFormat="1"/>
    <row r="462" s="1117" customFormat="1"/>
    <row r="463" s="1117" customFormat="1"/>
    <row r="464" s="1117" customFormat="1"/>
    <row r="465" s="1117" customFormat="1"/>
    <row r="466" s="1117" customFormat="1"/>
    <row r="467" s="1117" customFormat="1"/>
    <row r="468" s="1117" customFormat="1"/>
    <row r="469" s="1117" customFormat="1"/>
    <row r="470" s="1117" customFormat="1"/>
    <row r="471" s="1117" customFormat="1"/>
    <row r="472" s="1117" customFormat="1"/>
    <row r="473" s="1117" customFormat="1"/>
    <row r="474" s="1117" customFormat="1"/>
    <row r="475" s="1117" customFormat="1"/>
    <row r="476" s="1117" customFormat="1"/>
    <row r="477" s="1117" customFormat="1"/>
    <row r="478" s="1117" customFormat="1"/>
    <row r="479" s="1117" customFormat="1"/>
    <row r="480" s="1117" customFormat="1"/>
    <row r="481" s="1117" customFormat="1"/>
    <row r="482" s="1117" customFormat="1"/>
    <row r="483" s="1117" customFormat="1"/>
    <row r="484" s="1117" customFormat="1"/>
    <row r="485" s="1117" customFormat="1"/>
    <row r="486" s="1117" customFormat="1"/>
    <row r="487" s="1117" customFormat="1"/>
    <row r="488" s="1117" customFormat="1"/>
    <row r="489" s="1117" customFormat="1"/>
    <row r="490" s="1117" customFormat="1"/>
    <row r="491" s="1117" customFormat="1"/>
    <row r="492" s="1117" customFormat="1"/>
    <row r="493" s="1117" customFormat="1"/>
    <row r="494" s="1117" customFormat="1"/>
    <row r="495" s="1117" customFormat="1"/>
    <row r="496" s="1117" customFormat="1"/>
    <row r="497" s="1117" customFormat="1"/>
    <row r="498" s="1117" customFormat="1"/>
    <row r="499" s="1117" customFormat="1"/>
    <row r="500" s="1117" customFormat="1"/>
    <row r="501" s="1117" customFormat="1"/>
    <row r="502" s="1117" customFormat="1"/>
    <row r="503" s="1117" customFormat="1"/>
    <row r="504" s="1117" customFormat="1"/>
    <row r="505" s="1117" customFormat="1"/>
    <row r="506" s="1117" customFormat="1"/>
    <row r="507" s="1117" customFormat="1"/>
    <row r="508" s="1117" customFormat="1"/>
    <row r="509" s="1117" customFormat="1"/>
    <row r="510" s="1117" customFormat="1"/>
    <row r="511" s="1117" customFormat="1"/>
    <row r="512" s="1117" customFormat="1"/>
    <row r="513" s="1117" customFormat="1"/>
    <row r="514" s="1117" customFormat="1"/>
    <row r="515" s="1117" customFormat="1"/>
    <row r="516" s="1117" customFormat="1"/>
    <row r="517" s="1117" customFormat="1"/>
    <row r="518" s="1117" customFormat="1"/>
    <row r="519" s="1117" customFormat="1"/>
    <row r="520" s="1117" customFormat="1"/>
    <row r="521" s="1117" customFormat="1"/>
    <row r="522" s="1117" customFormat="1"/>
    <row r="523" s="1117" customFormat="1"/>
    <row r="524" s="1117" customFormat="1"/>
    <row r="525" s="1117" customFormat="1"/>
    <row r="526" s="1117" customFormat="1"/>
    <row r="527" s="1117" customFormat="1"/>
    <row r="528" s="1117" customFormat="1"/>
    <row r="529" s="1117" customFormat="1"/>
    <row r="530" s="1117" customFormat="1"/>
    <row r="531" s="1117" customFormat="1"/>
    <row r="532" s="1117" customFormat="1"/>
    <row r="533" s="1117" customFormat="1"/>
    <row r="534" s="1117" customFormat="1"/>
    <row r="535" s="1117" customFormat="1"/>
    <row r="536" s="1117" customFormat="1"/>
    <row r="537" s="1117" customFormat="1"/>
    <row r="538" s="1117" customFormat="1"/>
    <row r="539" s="1117" customFormat="1"/>
    <row r="540" s="1117" customFormat="1"/>
    <row r="541" s="1117" customFormat="1"/>
    <row r="542" s="1117" customFormat="1"/>
    <row r="543" s="1117" customFormat="1"/>
    <row r="544" s="1117" customFormat="1"/>
    <row r="545" s="1117" customFormat="1"/>
    <row r="546" s="1117" customFormat="1"/>
    <row r="547" s="1117" customFormat="1"/>
    <row r="548" s="1117" customFormat="1"/>
    <row r="549" s="1117" customFormat="1"/>
    <row r="550" s="1117" customFormat="1"/>
    <row r="551" s="1117" customFormat="1"/>
    <row r="552" s="1117" customFormat="1"/>
    <row r="553" s="1117" customFormat="1"/>
    <row r="554" s="1117" customFormat="1"/>
    <row r="555" s="1117" customFormat="1"/>
    <row r="556" s="1117" customFormat="1"/>
    <row r="557" s="1117" customFormat="1"/>
    <row r="558" s="1117" customFormat="1"/>
    <row r="559" s="1117" customFormat="1"/>
    <row r="560" s="1117" customFormat="1"/>
    <row r="561" s="1117" customFormat="1"/>
    <row r="562" s="1117" customFormat="1"/>
    <row r="563" s="1117" customFormat="1"/>
    <row r="564" s="1117" customFormat="1"/>
    <row r="565" s="1117" customFormat="1"/>
    <row r="566" s="1117" customFormat="1"/>
    <row r="567" s="1117" customFormat="1"/>
    <row r="568" s="1117" customFormat="1"/>
    <row r="569" s="1117" customFormat="1"/>
    <row r="570" s="1117" customFormat="1"/>
    <row r="571" s="1117" customFormat="1"/>
    <row r="572" s="1117" customFormat="1"/>
    <row r="573" s="1117" customFormat="1"/>
    <row r="574" s="1117" customFormat="1"/>
    <row r="575" s="1117" customFormat="1"/>
    <row r="576" s="1117" customFormat="1"/>
    <row r="577" s="1117" customFormat="1"/>
    <row r="578" s="1117" customFormat="1"/>
    <row r="579" s="1117" customFormat="1"/>
    <row r="580" s="1117" customFormat="1"/>
    <row r="581" s="1117" customFormat="1"/>
    <row r="582" s="1117" customFormat="1"/>
    <row r="583" s="1117" customFormat="1"/>
    <row r="584" s="1117" customFormat="1"/>
    <row r="585" s="1117" customFormat="1"/>
    <row r="586" s="1117" customFormat="1"/>
    <row r="587" s="1117" customFormat="1"/>
    <row r="588" s="1117" customFormat="1"/>
    <row r="589" s="1117" customFormat="1"/>
    <row r="590" s="1117" customFormat="1"/>
    <row r="591" s="1117" customFormat="1"/>
    <row r="592" s="1117" customFormat="1"/>
    <row r="593" s="1117" customFormat="1"/>
    <row r="594" s="1117" customFormat="1"/>
    <row r="595" s="1117" customFormat="1"/>
    <row r="596" s="1117" customFormat="1"/>
    <row r="597" s="1117" customFormat="1"/>
    <row r="598" s="1117" customFormat="1"/>
    <row r="599" s="1117" customFormat="1"/>
    <row r="600" s="1117" customFormat="1"/>
    <row r="601" s="1117" customFormat="1"/>
    <row r="602" s="1117" customFormat="1"/>
    <row r="603" s="1117" customFormat="1"/>
    <row r="604" s="1117" customFormat="1"/>
    <row r="605" s="1117" customFormat="1"/>
    <row r="606" s="1117" customFormat="1"/>
    <row r="607" s="1117" customFormat="1"/>
    <row r="608" s="1117" customFormat="1"/>
    <row r="609" s="1117" customFormat="1"/>
    <row r="610" s="1117" customFormat="1"/>
    <row r="611" s="1117" customFormat="1"/>
    <row r="612" s="1117" customFormat="1"/>
    <row r="613" s="1117" customFormat="1"/>
    <row r="614" s="1117" customFormat="1"/>
    <row r="615" s="1117" customFormat="1"/>
    <row r="616" s="1117" customFormat="1"/>
    <row r="617" s="1117" customFormat="1"/>
    <row r="618" s="1117" customFormat="1"/>
    <row r="619" s="1117" customFormat="1"/>
    <row r="620" s="1117" customFormat="1"/>
    <row r="621" s="1117" customFormat="1"/>
    <row r="622" s="1117" customFormat="1"/>
    <row r="623" s="1117" customFormat="1"/>
    <row r="624" s="1117" customFormat="1"/>
    <row r="625" s="1117" customFormat="1"/>
    <row r="626" s="1117" customFormat="1"/>
    <row r="627" s="1117" customFormat="1"/>
    <row r="628" s="1117" customFormat="1"/>
    <row r="629" s="1117" customFormat="1"/>
    <row r="630" s="1117" customFormat="1"/>
    <row r="631" s="1117" customFormat="1"/>
    <row r="632" s="1117" customFormat="1"/>
    <row r="633" s="1117" customFormat="1"/>
    <row r="634" s="1117" customFormat="1"/>
    <row r="635" s="1117" customFormat="1"/>
    <row r="636" s="1117" customFormat="1"/>
    <row r="637" s="1117" customFormat="1"/>
    <row r="638" s="1117" customFormat="1"/>
    <row r="639" s="1117" customFormat="1"/>
    <row r="640" s="1117" customFormat="1"/>
    <row r="641" s="1117" customFormat="1"/>
    <row r="642" s="1117" customFormat="1"/>
    <row r="643" s="1117" customFormat="1"/>
    <row r="644" s="1117" customFormat="1"/>
    <row r="645" s="1117" customFormat="1"/>
    <row r="646" s="1117" customFormat="1"/>
    <row r="647" s="1117" customFormat="1"/>
    <row r="648" s="1117" customFormat="1"/>
    <row r="649" s="1117" customFormat="1"/>
    <row r="650" s="1117" customFormat="1"/>
    <row r="651" s="1117" customFormat="1"/>
    <row r="652" s="1117" customFormat="1"/>
    <row r="653" s="1117" customFormat="1"/>
    <row r="654" s="1117" customFormat="1"/>
    <row r="655" s="1117" customFormat="1"/>
    <row r="656" s="1117" customFormat="1"/>
    <row r="657" s="1117" customFormat="1"/>
    <row r="658" s="1117" customFormat="1"/>
    <row r="659" s="1117" customFormat="1"/>
    <row r="660" s="1117" customFormat="1"/>
    <row r="661" s="1117" customFormat="1"/>
    <row r="662" s="1117" customFormat="1"/>
    <row r="663" s="1117" customFormat="1"/>
    <row r="664" s="1117" customFormat="1"/>
    <row r="665" s="1117" customFormat="1"/>
    <row r="666" s="1117" customFormat="1"/>
    <row r="667" s="1117" customFormat="1"/>
    <row r="668" s="1117" customFormat="1"/>
    <row r="669" s="1117" customFormat="1"/>
    <row r="670" s="1117" customFormat="1"/>
    <row r="671" s="1117" customFormat="1"/>
    <row r="672" s="1117" customFormat="1"/>
    <row r="673" s="1117" customFormat="1"/>
    <row r="674" s="1117" customFormat="1"/>
    <row r="675" s="1117" customFormat="1"/>
    <row r="676" s="1117" customFormat="1"/>
    <row r="677" s="1117" customFormat="1"/>
    <row r="678" s="1117" customFormat="1"/>
    <row r="679" s="1117" customFormat="1"/>
    <row r="680" s="1117" customFormat="1"/>
    <row r="681" s="1117" customFormat="1"/>
    <row r="682" s="1117" customFormat="1"/>
    <row r="683" s="1117" customFormat="1"/>
    <row r="684" s="1117" customFormat="1"/>
    <row r="685" s="1117" customFormat="1"/>
    <row r="686" s="1117" customFormat="1"/>
    <row r="687" s="1117" customFormat="1"/>
    <row r="688" s="1117" customFormat="1"/>
    <row r="689" s="1117" customFormat="1"/>
    <row r="690" s="1117" customFormat="1"/>
    <row r="691" s="1117" customFormat="1"/>
    <row r="692" s="1117" customFormat="1"/>
    <row r="693" s="1117" customFormat="1"/>
    <row r="694" s="1117" customFormat="1"/>
    <row r="695" s="1117" customFormat="1"/>
    <row r="696" s="1117" customFormat="1"/>
    <row r="697" s="1117" customFormat="1"/>
    <row r="698" s="1117" customFormat="1"/>
    <row r="699" s="1117" customFormat="1"/>
    <row r="700" s="1117" customFormat="1"/>
    <row r="701" s="1117" customFormat="1"/>
    <row r="702" s="1117" customFormat="1"/>
    <row r="703" s="1117" customFormat="1"/>
    <row r="704" s="1117" customFormat="1"/>
    <row r="705" s="1117" customFormat="1"/>
    <row r="706" s="1117" customFormat="1"/>
    <row r="707" s="1117" customFormat="1"/>
    <row r="708" s="1117" customFormat="1"/>
    <row r="709" s="1117" customFormat="1"/>
    <row r="710" s="1117" customFormat="1"/>
    <row r="711" s="1117" customFormat="1"/>
    <row r="712" s="1117" customFormat="1"/>
    <row r="713" s="1117" customFormat="1"/>
    <row r="714" s="1117" customFormat="1"/>
    <row r="715" s="1117" customFormat="1"/>
    <row r="716" s="1117" customFormat="1"/>
    <row r="717" s="1117" customFormat="1"/>
    <row r="718" s="1117" customFormat="1"/>
    <row r="719" s="1117" customFormat="1"/>
    <row r="720" s="1117" customFormat="1"/>
    <row r="721" s="1117" customFormat="1"/>
    <row r="722" s="1117" customFormat="1"/>
    <row r="723" s="1117" customFormat="1"/>
    <row r="724" s="1117" customFormat="1"/>
    <row r="725" s="1117" customFormat="1"/>
    <row r="726" s="1117" customFormat="1"/>
    <row r="727" s="1117" customFormat="1"/>
    <row r="728" s="1117" customFormat="1"/>
    <row r="729" s="1117" customFormat="1"/>
    <row r="730" s="1117" customFormat="1"/>
    <row r="731" s="1117" customFormat="1"/>
    <row r="732" s="1117" customFormat="1"/>
    <row r="733" s="1117" customFormat="1"/>
    <row r="734" s="1117" customFormat="1"/>
    <row r="735" s="1117" customFormat="1"/>
    <row r="736" s="1117" customFormat="1"/>
    <row r="737" s="1117" customFormat="1"/>
    <row r="738" s="1117" customFormat="1"/>
    <row r="739" s="1117" customFormat="1"/>
    <row r="740" s="1117" customFormat="1"/>
    <row r="741" s="1117" customFormat="1"/>
    <row r="742" s="1117" customFormat="1"/>
    <row r="743" s="1117" customFormat="1"/>
    <row r="744" s="1117" customFormat="1"/>
    <row r="745" s="1117" customFormat="1"/>
    <row r="746" s="1117" customFormat="1"/>
    <row r="747" s="1117" customFormat="1"/>
    <row r="748" s="1117" customFormat="1"/>
    <row r="749" s="1117" customFormat="1"/>
    <row r="750" s="1117" customFormat="1"/>
    <row r="751" s="1117" customFormat="1"/>
    <row r="752" s="1117" customFormat="1"/>
    <row r="753" s="1117" customFormat="1"/>
    <row r="754" s="1117" customFormat="1"/>
    <row r="755" s="1117" customFormat="1"/>
    <row r="756" s="1117" customFormat="1"/>
    <row r="757" s="1117" customFormat="1"/>
    <row r="758" s="1117" customFormat="1"/>
    <row r="759" s="1117" customFormat="1"/>
    <row r="760" s="1117" customFormat="1"/>
    <row r="761" s="1117" customFormat="1"/>
    <row r="762" s="1117" customFormat="1"/>
    <row r="763" s="1117" customFormat="1"/>
    <row r="764" s="1117" customFormat="1"/>
    <row r="765" s="1117" customFormat="1"/>
    <row r="766" s="1117" customFormat="1"/>
    <row r="767" s="1117" customFormat="1"/>
    <row r="768" s="1117" customFormat="1"/>
    <row r="769" s="1117" customFormat="1"/>
    <row r="770" s="1117" customFormat="1"/>
    <row r="771" s="1117" customFormat="1"/>
    <row r="772" s="1117" customFormat="1"/>
    <row r="773" s="1117" customFormat="1"/>
    <row r="774" s="1117" customFormat="1"/>
    <row r="775" s="1117" customFormat="1"/>
    <row r="776" s="1117" customFormat="1"/>
    <row r="777" s="1117" customFormat="1"/>
    <row r="778" s="1117" customFormat="1"/>
    <row r="779" s="1117" customFormat="1"/>
    <row r="780" s="1117" customFormat="1"/>
    <row r="781" s="1117" customFormat="1"/>
    <row r="782" s="1117" customFormat="1"/>
    <row r="783" s="1117" customFormat="1"/>
    <row r="784" s="1117" customFormat="1"/>
    <row r="785" s="1117" customFormat="1"/>
    <row r="786" s="1117" customFormat="1"/>
    <row r="787" s="1117" customFormat="1"/>
    <row r="788" s="1117" customFormat="1"/>
    <row r="789" s="1117" customFormat="1"/>
    <row r="790" s="1117" customFormat="1"/>
    <row r="791" s="1117" customFormat="1"/>
    <row r="792" s="1117" customFormat="1"/>
    <row r="793" s="1117" customFormat="1"/>
    <row r="794" s="1117" customFormat="1"/>
    <row r="795" s="1117" customFormat="1"/>
    <row r="796" s="1117" customFormat="1"/>
    <row r="797" s="1117" customFormat="1"/>
    <row r="798" s="1117" customFormat="1"/>
    <row r="799" s="1117" customFormat="1"/>
    <row r="800" s="1117" customFormat="1"/>
    <row r="801" s="1117" customFormat="1"/>
    <row r="802" s="1117" customFormat="1"/>
    <row r="803" s="1117" customFormat="1"/>
    <row r="804" s="1117" customFormat="1"/>
    <row r="805" s="1117" customFormat="1"/>
    <row r="806" s="1117" customFormat="1"/>
    <row r="807" s="1117" customFormat="1"/>
    <row r="808" s="1117" customFormat="1"/>
    <row r="809" s="1117" customFormat="1"/>
    <row r="810" s="1117" customFormat="1"/>
    <row r="811" s="1117" customFormat="1"/>
    <row r="812" s="1117" customFormat="1"/>
    <row r="813" s="1117" customFormat="1"/>
    <row r="814" s="1117" customFormat="1"/>
    <row r="815" s="1117" customFormat="1"/>
    <row r="816" s="1117" customFormat="1"/>
    <row r="817" s="1117" customFormat="1"/>
    <row r="818" s="1117" customFormat="1"/>
    <row r="819" s="1117" customFormat="1"/>
    <row r="820" s="1117" customFormat="1"/>
    <row r="821" s="1117" customFormat="1"/>
    <row r="822" s="1117" customFormat="1"/>
    <row r="823" s="1117" customFormat="1"/>
    <row r="824" s="1117" customFormat="1"/>
    <row r="825" s="1117" customFormat="1"/>
    <row r="826" s="1117" customFormat="1"/>
    <row r="827" s="1117" customFormat="1"/>
    <row r="828" s="1117" customFormat="1"/>
    <row r="829" s="1117" customFormat="1"/>
    <row r="830" s="1117" customFormat="1"/>
    <row r="831" s="1117" customFormat="1"/>
    <row r="832" s="1117" customFormat="1"/>
    <row r="833" s="1117" customFormat="1"/>
    <row r="834" s="1117" customFormat="1"/>
    <row r="835" s="1117" customFormat="1"/>
    <row r="836" s="1117" customFormat="1"/>
    <row r="837" s="1117" customFormat="1"/>
    <row r="838" s="1117" customFormat="1"/>
    <row r="839" s="1117" customFormat="1"/>
    <row r="840" s="1117" customFormat="1"/>
    <row r="841" s="1117" customFormat="1"/>
    <row r="842" s="1117" customFormat="1"/>
    <row r="843" s="1117" customFormat="1"/>
    <row r="844" s="1117" customFormat="1"/>
    <row r="845" s="1117" customFormat="1"/>
    <row r="846" s="1117" customFormat="1"/>
    <row r="847" s="1117" customFormat="1"/>
    <row r="848" s="1117" customFormat="1"/>
    <row r="849" s="1117" customFormat="1"/>
    <row r="850" s="1117" customFormat="1"/>
    <row r="851" s="1117" customFormat="1"/>
    <row r="852" s="1117" customFormat="1"/>
    <row r="853" s="1117" customFormat="1"/>
    <row r="854" s="1117" customFormat="1"/>
    <row r="855" s="1117" customFormat="1"/>
    <row r="856" s="1117" customFormat="1"/>
    <row r="857" s="1117" customFormat="1"/>
    <row r="858" s="1117" customFormat="1"/>
    <row r="859" s="1117" customFormat="1"/>
    <row r="860" s="1117" customFormat="1"/>
    <row r="861" s="1117" customFormat="1"/>
    <row r="862" s="1117" customFormat="1"/>
    <row r="863" s="1117" customFormat="1"/>
    <row r="864" s="1117" customFormat="1"/>
    <row r="865" s="1117" customFormat="1"/>
    <row r="866" s="1117" customFormat="1"/>
    <row r="867" s="1117" customFormat="1"/>
    <row r="868" s="1117" customFormat="1"/>
    <row r="869" s="1117" customFormat="1"/>
    <row r="870" s="1117" customFormat="1"/>
    <row r="871" s="1117" customFormat="1"/>
    <row r="872" s="1117" customFormat="1"/>
    <row r="873" s="1117" customFormat="1"/>
    <row r="874" s="1117" customFormat="1"/>
    <row r="875" s="1117" customFormat="1"/>
    <row r="876" s="1117" customFormat="1"/>
    <row r="877" s="1117" customFormat="1"/>
    <row r="878" s="1117" customFormat="1"/>
    <row r="879" s="1117" customFormat="1"/>
    <row r="880" s="1117" customFormat="1"/>
    <row r="881" s="1117" customFormat="1"/>
    <row r="882" s="1117" customFormat="1"/>
    <row r="883" s="1117" customFormat="1"/>
    <row r="884" s="1117" customFormat="1"/>
    <row r="885" s="1117" customFormat="1"/>
    <row r="886" s="1117" customFormat="1"/>
    <row r="887" s="1117" customFormat="1"/>
    <row r="888" s="1117" customFormat="1"/>
    <row r="889" s="1117" customFormat="1"/>
    <row r="890" s="1117" customFormat="1"/>
    <row r="891" s="1117" customFormat="1"/>
    <row r="892" s="1117" customFormat="1"/>
    <row r="893" s="1117" customFormat="1"/>
    <row r="894" s="1117" customFormat="1"/>
    <row r="895" s="1117" customFormat="1"/>
    <row r="896" s="1117" customFormat="1"/>
    <row r="897" s="1117" customFormat="1"/>
    <row r="898" s="1117" customFormat="1"/>
    <row r="899" s="1117" customFormat="1"/>
    <row r="900" s="1117" customFormat="1"/>
    <row r="901" s="1117" customFormat="1"/>
    <row r="902" s="1117" customFormat="1"/>
    <row r="903" s="1117" customFormat="1"/>
    <row r="904" s="1117" customFormat="1"/>
    <row r="905" s="1117" customFormat="1"/>
    <row r="906" s="1117" customFormat="1"/>
    <row r="907" s="1117" customFormat="1"/>
    <row r="908" s="1117" customFormat="1"/>
    <row r="909" s="1117" customFormat="1"/>
    <row r="910" s="1117" customFormat="1"/>
    <row r="911" s="1117" customFormat="1"/>
    <row r="912" s="1117" customFormat="1"/>
    <row r="913" s="1117" customFormat="1"/>
    <row r="914" s="1117" customFormat="1"/>
    <row r="915" s="1117" customFormat="1"/>
    <row r="916" s="1117" customFormat="1"/>
    <row r="917" s="1117" customFormat="1"/>
    <row r="918" s="1117" customFormat="1"/>
    <row r="919" s="1117" customFormat="1"/>
    <row r="920" s="1117" customFormat="1"/>
    <row r="921" s="1117" customFormat="1"/>
    <row r="922" s="1117" customFormat="1"/>
    <row r="923" s="1117" customFormat="1"/>
    <row r="924" s="1117" customFormat="1"/>
    <row r="925" s="1117" customFormat="1"/>
    <row r="926" s="1117" customFormat="1"/>
    <row r="927" s="1117" customFormat="1"/>
    <row r="928" s="1117" customFormat="1"/>
    <row r="929" s="1117" customFormat="1"/>
    <row r="930" s="1117" customFormat="1"/>
    <row r="931" s="1117" customFormat="1"/>
    <row r="932" s="1117" customFormat="1"/>
    <row r="933" s="1117" customFormat="1"/>
    <row r="934" s="1117" customFormat="1"/>
    <row r="935" s="1117" customFormat="1"/>
    <row r="936" s="1117" customFormat="1"/>
    <row r="937" s="1117" customFormat="1"/>
    <row r="938" s="1117" customFormat="1"/>
    <row r="939" s="1117" customFormat="1"/>
    <row r="940" s="1117" customFormat="1"/>
    <row r="941" s="1117" customFormat="1"/>
    <row r="942" s="1117" customFormat="1"/>
    <row r="943" s="1117" customFormat="1"/>
    <row r="944" s="1117" customFormat="1"/>
    <row r="945" s="1117" customFormat="1"/>
    <row r="946" s="1117" customFormat="1"/>
    <row r="947" s="1117" customFormat="1"/>
    <row r="948" s="1117" customFormat="1"/>
    <row r="949" s="1117" customFormat="1"/>
    <row r="950" s="1117" customFormat="1"/>
    <row r="951" s="1117" customFormat="1"/>
    <row r="952" s="1117" customFormat="1"/>
    <row r="953" s="1117" customFormat="1"/>
    <row r="954" s="1117" customFormat="1"/>
    <row r="955" s="1117" customFormat="1"/>
    <row r="956" s="1117" customFormat="1"/>
    <row r="957" s="1117" customFormat="1"/>
    <row r="958" s="1117" customFormat="1"/>
    <row r="959" s="1117" customFormat="1"/>
    <row r="960" s="1117" customFormat="1"/>
    <row r="961" s="1117" customFormat="1"/>
    <row r="962" s="1117" customFormat="1"/>
    <row r="963" s="1117" customFormat="1"/>
    <row r="964" s="1117" customFormat="1"/>
    <row r="965" s="1117" customFormat="1"/>
    <row r="966" s="1117" customFormat="1"/>
    <row r="967" s="1117" customFormat="1"/>
    <row r="968" s="1117" customFormat="1"/>
    <row r="969" s="1117" customFormat="1"/>
    <row r="970" s="1117" customFormat="1"/>
    <row r="971" s="1117" customFormat="1"/>
    <row r="972" s="1117" customFormat="1"/>
    <row r="973" s="1117" customFormat="1"/>
    <row r="974" s="1117" customFormat="1"/>
    <row r="975" s="1117" customFormat="1"/>
    <row r="976" s="1117" customFormat="1"/>
    <row r="977" s="1117" customFormat="1"/>
    <row r="978" s="1117" customFormat="1"/>
    <row r="979" s="1117" customFormat="1"/>
    <row r="980" s="1117" customFormat="1"/>
    <row r="981" s="1117" customFormat="1"/>
    <row r="982" s="1117" customFormat="1"/>
    <row r="983" s="1117" customFormat="1"/>
    <row r="984" s="1117" customFormat="1"/>
    <row r="985" s="1117" customFormat="1"/>
    <row r="986" s="1117" customFormat="1"/>
    <row r="987" s="1117" customFormat="1"/>
    <row r="988" s="1117" customFormat="1"/>
    <row r="989" s="1117" customFormat="1"/>
    <row r="990" s="1117" customFormat="1"/>
    <row r="991" s="1117" customFormat="1"/>
    <row r="992" s="1117" customFormat="1"/>
    <row r="993" s="1117" customFormat="1"/>
    <row r="994" s="1117" customFormat="1"/>
    <row r="995" s="1117" customFormat="1"/>
    <row r="996" s="1117" customFormat="1"/>
    <row r="997" s="1117" customFormat="1"/>
    <row r="998" s="1117" customFormat="1"/>
    <row r="999" s="1117" customFormat="1"/>
    <row r="1000" s="1117" customFormat="1"/>
    <row r="1001" s="1117" customFormat="1"/>
    <row r="1002" s="1117" customFormat="1"/>
    <row r="1003" s="1117" customFormat="1"/>
    <row r="1004" s="1117" customFormat="1"/>
    <row r="1005" s="1117" customFormat="1"/>
    <row r="1006" s="1117" customFormat="1"/>
    <row r="1007" s="1117" customFormat="1"/>
    <row r="1008" s="1117" customFormat="1"/>
    <row r="1009" s="1117" customFormat="1"/>
    <row r="1010" s="1117" customFormat="1"/>
    <row r="1011" s="1117" customFormat="1"/>
    <row r="1012" s="1117" customFormat="1"/>
    <row r="1013" s="1117" customFormat="1"/>
    <row r="1014" s="1117" customFormat="1"/>
    <row r="1015" s="1117" customFormat="1"/>
    <row r="1016" s="1117" customFormat="1"/>
    <row r="1017" s="1117" customFormat="1"/>
    <row r="1018" s="1117" customFormat="1"/>
    <row r="1019" s="1117" customFormat="1"/>
    <row r="1020" s="1117" customFormat="1"/>
    <row r="1021" s="1117" customFormat="1"/>
    <row r="1022" s="1117" customFormat="1"/>
    <row r="1023" s="1117" customFormat="1"/>
    <row r="1024" s="1117" customFormat="1"/>
    <row r="1025" s="1117" customFormat="1"/>
    <row r="1026" s="1117" customFormat="1"/>
    <row r="1027" s="1117" customFormat="1"/>
    <row r="1028" s="1117" customFormat="1"/>
    <row r="1029" s="1117" customFormat="1"/>
    <row r="1030" s="1117" customFormat="1"/>
    <row r="1031" s="1117" customFormat="1"/>
    <row r="1032" s="1117" customFormat="1"/>
    <row r="1033" s="1117" customFormat="1"/>
    <row r="1034" s="1117" customFormat="1"/>
    <row r="1035" s="1117" customFormat="1"/>
    <row r="1036" s="1117" customFormat="1"/>
    <row r="1037" s="1117" customFormat="1"/>
    <row r="1038" s="1117" customFormat="1"/>
    <row r="1039" s="1117" customFormat="1"/>
    <row r="1040" s="1117" customFormat="1"/>
    <row r="1041" s="1117" customFormat="1"/>
    <row r="1042" s="1117" customFormat="1"/>
    <row r="1043" s="1117" customFormat="1"/>
    <row r="1044" s="1117" customFormat="1"/>
    <row r="1045" s="1117" customFormat="1"/>
    <row r="1046" s="1117" customFormat="1"/>
    <row r="1047" s="1117" customFormat="1"/>
    <row r="1048" s="1117" customFormat="1"/>
    <row r="1049" s="1117" customFormat="1"/>
    <row r="1050" s="1117" customFormat="1"/>
    <row r="1051" s="1117" customFormat="1"/>
    <row r="1052" s="1117" customFormat="1"/>
    <row r="1053" s="1117" customFormat="1"/>
    <row r="1054" s="1117" customFormat="1"/>
    <row r="1055" s="1117" customFormat="1"/>
    <row r="1056" s="1117" customFormat="1"/>
    <row r="1057" s="1117" customFormat="1"/>
    <row r="1058" s="1117" customFormat="1"/>
    <row r="1059" s="1117" customFormat="1"/>
    <row r="1060" s="1117" customFormat="1"/>
    <row r="1061" s="1117" customFormat="1"/>
    <row r="1062" s="1117" customFormat="1"/>
    <row r="1063" s="1117" customFormat="1"/>
    <row r="1064" s="1117" customFormat="1"/>
    <row r="1065" s="1117" customFormat="1"/>
    <row r="1066" s="1117" customFormat="1"/>
    <row r="1067" s="1117" customFormat="1"/>
    <row r="1068" s="1117" customFormat="1"/>
    <row r="1069" s="1117" customFormat="1"/>
    <row r="1070" s="1117" customFormat="1"/>
    <row r="1071" s="1117" customFormat="1"/>
    <row r="1072" s="1117" customFormat="1"/>
    <row r="1073" s="1117" customFormat="1"/>
    <row r="1074" s="1117" customFormat="1"/>
    <row r="1075" s="1117" customFormat="1"/>
    <row r="1076" s="1117" customFormat="1"/>
    <row r="1077" s="1117" customFormat="1"/>
    <row r="1078" s="1117" customFormat="1"/>
    <row r="1079" s="1117" customFormat="1"/>
    <row r="1080" s="1117" customFormat="1"/>
    <row r="1081" s="1117" customFormat="1"/>
    <row r="1082" s="1117" customFormat="1"/>
    <row r="1083" s="1117" customFormat="1"/>
    <row r="1084" s="1117" customFormat="1"/>
    <row r="1085" s="1117" customFormat="1"/>
    <row r="1086" s="1117" customFormat="1"/>
    <row r="1087" s="1117" customFormat="1"/>
    <row r="1088" s="1117" customFormat="1"/>
    <row r="1089" s="1117" customFormat="1"/>
    <row r="1090" s="1117" customFormat="1"/>
    <row r="1091" s="1117" customFormat="1"/>
    <row r="1092" s="1117" customFormat="1"/>
    <row r="1093" s="1117" customFormat="1"/>
    <row r="1094" s="1117" customFormat="1"/>
    <row r="1095" s="1117" customFormat="1"/>
    <row r="1096" s="1117" customFormat="1"/>
    <row r="1097" s="1117" customFormat="1"/>
    <row r="1098" s="1117" customFormat="1"/>
    <row r="1099" s="1117" customFormat="1"/>
    <row r="1100" s="1117" customFormat="1"/>
    <row r="1101" s="1117" customFormat="1"/>
    <row r="1102" s="1117" customFormat="1"/>
    <row r="1103" s="1117" customFormat="1"/>
    <row r="1104" s="1117" customFormat="1"/>
    <row r="1105" s="1117" customFormat="1"/>
    <row r="1106" s="1117" customFormat="1"/>
    <row r="1107" s="1117" customFormat="1"/>
    <row r="1108" s="1117" customFormat="1"/>
    <row r="1109" s="1117" customFormat="1"/>
    <row r="1110" s="1117" customFormat="1"/>
    <row r="1111" s="1117" customFormat="1"/>
    <row r="1112" s="1117" customFormat="1"/>
    <row r="1113" s="1117" customFormat="1"/>
    <row r="1114" s="1117" customFormat="1"/>
    <row r="1115" s="1117" customFormat="1"/>
    <row r="1116" s="1117" customFormat="1"/>
    <row r="1117" s="1117" customFormat="1"/>
    <row r="1118" s="1117" customFormat="1"/>
    <row r="1119" s="1117" customFormat="1"/>
    <row r="1120" s="1117" customFormat="1"/>
    <row r="1121" s="1117" customFormat="1"/>
    <row r="1122" s="1117" customFormat="1"/>
    <row r="1123" s="1117" customFormat="1"/>
    <row r="1124" s="1117" customFormat="1"/>
    <row r="1125" s="1117" customFormat="1"/>
    <row r="1126" s="1117" customFormat="1"/>
    <row r="1127" s="1117" customFormat="1"/>
    <row r="1128" s="1117" customFormat="1"/>
    <row r="1129" s="1117" customFormat="1"/>
    <row r="1130" s="1117" customFormat="1"/>
    <row r="1131" s="1117" customFormat="1"/>
    <row r="1132" s="1117" customFormat="1"/>
    <row r="1133" s="1117" customFormat="1"/>
    <row r="1134" s="1117" customFormat="1"/>
    <row r="1135" s="1117" customFormat="1"/>
    <row r="1136" s="1117" customFormat="1"/>
    <row r="1137" s="1117" customFormat="1"/>
    <row r="1138" s="1117" customFormat="1"/>
    <row r="1139" s="1117" customFormat="1"/>
    <row r="1140" s="1117" customFormat="1"/>
    <row r="1141" s="1117" customFormat="1"/>
    <row r="1142" s="1117" customFormat="1"/>
    <row r="1143" s="1117" customFormat="1"/>
    <row r="1144" s="1117" customFormat="1"/>
    <row r="1145" s="1117" customFormat="1"/>
    <row r="1146" s="1117" customFormat="1"/>
    <row r="1147" s="1117" customFormat="1"/>
    <row r="1148" s="1117" customFormat="1"/>
    <row r="1149" s="1117" customFormat="1"/>
    <row r="1150" s="1117" customFormat="1"/>
    <row r="1151" s="1117" customFormat="1"/>
    <row r="1152" s="1117" customFormat="1"/>
    <row r="1153" s="1117" customFormat="1"/>
    <row r="1154" s="1117" customFormat="1"/>
    <row r="1155" s="1117" customFormat="1"/>
    <row r="1156" s="1117" customFormat="1"/>
    <row r="1157" s="1117" customFormat="1"/>
    <row r="1158" s="1117" customFormat="1"/>
    <row r="1159" s="1117" customFormat="1"/>
    <row r="1160" s="1117" customFormat="1"/>
    <row r="1161" s="1117" customFormat="1"/>
    <row r="1162" s="1117" customFormat="1"/>
    <row r="1163" s="1117" customFormat="1"/>
    <row r="1164" s="1117" customFormat="1"/>
    <row r="1165" s="1117" customFormat="1"/>
    <row r="1166" s="1117" customFormat="1"/>
    <row r="1167" s="1117" customFormat="1"/>
    <row r="1168" s="1117" customFormat="1"/>
    <row r="1169" s="1117" customFormat="1"/>
    <row r="1170" s="1117" customFormat="1"/>
    <row r="1171" s="1117" customFormat="1"/>
    <row r="1172" s="1117" customFormat="1"/>
    <row r="1173" s="1117" customFormat="1"/>
    <row r="1174" s="1117" customFormat="1"/>
    <row r="1175" s="1117" customFormat="1"/>
    <row r="1176" s="1117" customFormat="1"/>
    <row r="1177" s="1117" customFormat="1"/>
    <row r="1178" s="1117" customFormat="1"/>
    <row r="1179" s="1117" customFormat="1"/>
    <row r="1180" s="1117" customFormat="1"/>
    <row r="1181" s="1117" customFormat="1"/>
    <row r="1182" s="1117" customFormat="1"/>
    <row r="1183" s="1117" customFormat="1"/>
    <row r="1184" s="1117" customFormat="1"/>
    <row r="1185" s="1117" customFormat="1"/>
    <row r="1186" s="1117" customFormat="1"/>
    <row r="1187" s="1117" customFormat="1"/>
    <row r="1188" s="1117" customFormat="1"/>
    <row r="1189" s="1117" customFormat="1"/>
    <row r="1190" s="1117" customFormat="1"/>
    <row r="1191" s="1117" customFormat="1"/>
    <row r="1192" s="1117" customFormat="1"/>
    <row r="1193" s="1117" customFormat="1"/>
    <row r="1194" s="1117" customFormat="1"/>
    <row r="1195" s="1117" customFormat="1"/>
    <row r="1196" s="1117" customFormat="1"/>
    <row r="1197" s="1117" customFormat="1"/>
    <row r="1198" s="1117" customFormat="1"/>
    <row r="1199" s="1117" customFormat="1"/>
    <row r="1200" s="1117" customFormat="1"/>
    <row r="1201" s="1117" customFormat="1"/>
    <row r="1202" s="1117" customFormat="1"/>
    <row r="1203" s="1117" customFormat="1"/>
    <row r="1204" s="1117" customFormat="1"/>
  </sheetData>
  <mergeCells count="56">
    <mergeCell ref="D30:D31"/>
    <mergeCell ref="C30:C31"/>
    <mergeCell ref="D24:D25"/>
    <mergeCell ref="C24:C25"/>
    <mergeCell ref="C20:D20"/>
    <mergeCell ref="E20:I20"/>
    <mergeCell ref="L17:M17"/>
    <mergeCell ref="C10:D10"/>
    <mergeCell ref="E10:M10"/>
    <mergeCell ref="C12:D12"/>
    <mergeCell ref="F12:I12"/>
    <mergeCell ref="K12:M12"/>
    <mergeCell ref="C13:D13"/>
    <mergeCell ref="K13:M13"/>
    <mergeCell ref="C14:D14"/>
    <mergeCell ref="L14:M14"/>
    <mergeCell ref="C15:D15"/>
    <mergeCell ref="L15:M15"/>
    <mergeCell ref="L16:M16"/>
    <mergeCell ref="L18:M18"/>
    <mergeCell ref="K19:M19"/>
    <mergeCell ref="L3:M3"/>
    <mergeCell ref="L4:M4"/>
    <mergeCell ref="C8:D8"/>
    <mergeCell ref="E8:M8"/>
    <mergeCell ref="C9:D9"/>
    <mergeCell ref="E9:M9"/>
    <mergeCell ref="L20:M20"/>
    <mergeCell ref="L21:M21"/>
    <mergeCell ref="L22:M22"/>
    <mergeCell ref="J60:M60"/>
    <mergeCell ref="F54:G54"/>
    <mergeCell ref="D57:G57"/>
    <mergeCell ref="H57:L57"/>
    <mergeCell ref="D58:G58"/>
    <mergeCell ref="H58:L58"/>
    <mergeCell ref="D59:G59"/>
    <mergeCell ref="H59:L59"/>
    <mergeCell ref="H54:I54"/>
    <mergeCell ref="F52:G52"/>
    <mergeCell ref="F39:M47"/>
    <mergeCell ref="K49:M49"/>
    <mergeCell ref="F53:G53"/>
    <mergeCell ref="H52:I52"/>
    <mergeCell ref="H53:I53"/>
    <mergeCell ref="L33:M33"/>
    <mergeCell ref="L27:M27"/>
    <mergeCell ref="L28:M28"/>
    <mergeCell ref="L29:M29"/>
    <mergeCell ref="L30:M30"/>
    <mergeCell ref="L31:M31"/>
    <mergeCell ref="L23:M23"/>
    <mergeCell ref="K24:M24"/>
    <mergeCell ref="L25:M25"/>
    <mergeCell ref="L26:M26"/>
    <mergeCell ref="L32:M32"/>
  </mergeCells>
  <conditionalFormatting sqref="B35">
    <cfRule type="cellIs" dxfId="148" priority="47" operator="equal">
      <formula>"overridden"</formula>
    </cfRule>
    <cfRule type="cellIs" dxfId="147" priority="48" operator="equal">
      <formula>"default"</formula>
    </cfRule>
    <cfRule type="cellIs" dxfId="146" priority="50" operator="equal">
      <formula>overridden</formula>
    </cfRule>
  </conditionalFormatting>
  <conditionalFormatting sqref="C13:C15">
    <cfRule type="cellIs" dxfId="145" priority="45" operator="equal">
      <formula>"COMPLETE"</formula>
    </cfRule>
  </conditionalFormatting>
  <conditionalFormatting sqref="C15">
    <cfRule type="cellIs" dxfId="144" priority="44" operator="equal">
      <formula>"INCOMPLETE"</formula>
    </cfRule>
  </conditionalFormatting>
  <conditionalFormatting sqref="C17:C18">
    <cfRule type="cellIs" dxfId="143" priority="31" operator="equal">
      <formula>"COMPLETE"</formula>
    </cfRule>
  </conditionalFormatting>
  <conditionalFormatting sqref="C19">
    <cfRule type="expression" dxfId="142" priority="29">
      <formula>$H$36="No"</formula>
    </cfRule>
  </conditionalFormatting>
  <conditionalFormatting sqref="C21">
    <cfRule type="expression" dxfId="141" priority="11">
      <formula>$H$36="No"</formula>
    </cfRule>
  </conditionalFormatting>
  <conditionalFormatting sqref="C24">
    <cfRule type="cellIs" dxfId="140" priority="9" operator="equal">
      <formula>"overridden"</formula>
    </cfRule>
    <cfRule type="cellIs" dxfId="139" priority="10" operator="equal">
      <formula>"DEFAULT"</formula>
    </cfRule>
  </conditionalFormatting>
  <conditionalFormatting sqref="C26:C30">
    <cfRule type="cellIs" dxfId="138" priority="1" operator="equal">
      <formula>"overridden"</formula>
    </cfRule>
    <cfRule type="cellIs" dxfId="137" priority="2" operator="equal">
      <formula>"DEFAULT"</formula>
    </cfRule>
  </conditionalFormatting>
  <conditionalFormatting sqref="C32">
    <cfRule type="cellIs" dxfId="136" priority="37" operator="equal">
      <formula>"overridden"</formula>
    </cfRule>
    <cfRule type="cellIs" dxfId="135" priority="38" operator="equal">
      <formula>"DEFAULT"</formula>
    </cfRule>
  </conditionalFormatting>
  <conditionalFormatting sqref="C34:C39">
    <cfRule type="cellIs" dxfId="134" priority="14" operator="equal">
      <formula>"overridden"</formula>
    </cfRule>
    <cfRule type="cellIs" dxfId="133" priority="15" operator="equal">
      <formula>"DEFAULT"</formula>
    </cfRule>
  </conditionalFormatting>
  <conditionalFormatting sqref="C41 C43">
    <cfRule type="cellIs" dxfId="132" priority="22" operator="equal">
      <formula>"overridden"</formula>
    </cfRule>
    <cfRule type="cellIs" dxfId="131" priority="23" operator="equal">
      <formula>"DEFAULT"</formula>
    </cfRule>
  </conditionalFormatting>
  <conditionalFormatting sqref="C45:C49">
    <cfRule type="cellIs" dxfId="130" priority="20" operator="equal">
      <formula>"overridden"</formula>
    </cfRule>
    <cfRule type="cellIs" dxfId="129" priority="21" operator="equal">
      <formula>"DEFAULT"</formula>
    </cfRule>
  </conditionalFormatting>
  <conditionalFormatting sqref="C13:D14">
    <cfRule type="cellIs" dxfId="128" priority="43" operator="equal">
      <formula>"INCOMPLETE"</formula>
    </cfRule>
  </conditionalFormatting>
  <conditionalFormatting sqref="C17:D18">
    <cfRule type="cellIs" dxfId="127" priority="30" operator="equal">
      <formula>"INCOMPLETE"</formula>
    </cfRule>
  </conditionalFormatting>
  <conditionalFormatting sqref="C21:D21">
    <cfRule type="expression" dxfId="126" priority="7">
      <formula>$C$21=No</formula>
    </cfRule>
    <cfRule type="expression" dxfId="125" priority="8">
      <formula>$C$21="No"</formula>
    </cfRule>
  </conditionalFormatting>
  <conditionalFormatting sqref="C41:D41">
    <cfRule type="expression" dxfId="124" priority="18">
      <formula>#REF!=""</formula>
    </cfRule>
    <cfRule type="expression" dxfId="123" priority="19">
      <formula>#REF!="No"</formula>
    </cfRule>
  </conditionalFormatting>
  <conditionalFormatting sqref="C42:D42">
    <cfRule type="cellIs" dxfId="122" priority="16" operator="equal">
      <formula>"overridden"</formula>
    </cfRule>
    <cfRule type="cellIs" dxfId="121" priority="17" operator="equal">
      <formula>"DEFAULT"</formula>
    </cfRule>
  </conditionalFormatting>
  <dataValidations count="2">
    <dataValidation type="list" allowBlank="1" showInputMessage="1" showErrorMessage="1" sqref="C52:C54" xr:uid="{00000000-0002-0000-0400-000000000000}">
      <formula1>$P$47:$P$48</formula1>
    </dataValidation>
    <dataValidation type="list" allowBlank="1" showInputMessage="1" showErrorMessage="1" sqref="C19:D19" xr:uid="{00000000-0002-0000-0400-000001000000}">
      <formula1>"Yes, No"</formula1>
    </dataValidation>
  </dataValidations>
  <pageMargins left="0.7" right="0.7" top="0.75" bottom="0.75" header="0.3" footer="0.3"/>
  <pageSetup scale="63"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DD9B98-26BD-4DF4-9F4D-3B238ABD516F}">
          <x14:formula1>
            <xm:f>HiddenTables!$A$60:$A$62</xm:f>
          </x14:formula1>
          <xm:sqref>E20:I20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AA219"/>
  <sheetViews>
    <sheetView windowProtection="1" zoomScaleNormal="100" workbookViewId="0">
      <selection activeCell="H6" sqref="H6:J6"/>
    </sheetView>
  </sheetViews>
  <sheetFormatPr defaultColWidth="9.140625" defaultRowHeight="14.25"/>
  <cols>
    <col min="1" max="3" width="2.7109375" style="915" customWidth="1"/>
    <col min="4" max="4" width="3.5703125" style="968" customWidth="1"/>
    <col min="5" max="5" width="19" style="968" customWidth="1"/>
    <col min="6" max="6" width="30" style="968" customWidth="1"/>
    <col min="7" max="7" width="25" style="968" customWidth="1"/>
    <col min="8" max="8" width="21.7109375" style="968" customWidth="1"/>
    <col min="9" max="9" width="13" style="968" customWidth="1"/>
    <col min="10" max="10" width="14" style="968" customWidth="1"/>
    <col min="11" max="11" width="20.7109375" style="968" customWidth="1"/>
    <col min="12" max="12" width="16.5703125" style="968" customWidth="1"/>
    <col min="13" max="14" width="25.7109375" style="916" customWidth="1"/>
    <col min="15" max="27" width="9.140625" style="916"/>
    <col min="28" max="16384" width="9.140625" style="968"/>
  </cols>
  <sheetData>
    <row r="1" spans="3:27" ht="16.5" customHeight="1">
      <c r="D1" s="915"/>
      <c r="E1" s="915"/>
      <c r="F1" s="915"/>
      <c r="G1" s="915"/>
      <c r="H1" s="915"/>
      <c r="I1" s="915"/>
      <c r="J1" s="915"/>
      <c r="K1" s="915"/>
      <c r="L1" s="916"/>
    </row>
    <row r="2" spans="3:27" ht="12" customHeight="1">
      <c r="C2" s="917"/>
      <c r="D2" s="917"/>
      <c r="E2" s="917"/>
      <c r="F2" s="917"/>
      <c r="G2" s="917"/>
      <c r="H2" s="917"/>
      <c r="I2" s="917"/>
      <c r="J2" s="917"/>
      <c r="K2" s="916"/>
      <c r="L2" s="915"/>
    </row>
    <row r="3" spans="3:27" ht="18" customHeight="1">
      <c r="C3" s="917"/>
      <c r="D3" s="917"/>
      <c r="E3" s="917"/>
      <c r="F3" s="1494" t="s">
        <v>1007</v>
      </c>
      <c r="G3" s="1494"/>
      <c r="H3" s="1494"/>
      <c r="I3" s="1494"/>
      <c r="J3" s="1494"/>
      <c r="K3" s="918"/>
      <c r="L3" s="915"/>
    </row>
    <row r="4" spans="3:27" ht="18" customHeight="1">
      <c r="C4" s="917"/>
      <c r="D4" s="917"/>
      <c r="E4" s="917"/>
      <c r="F4" s="917"/>
      <c r="G4" s="917"/>
      <c r="H4" s="917"/>
      <c r="I4" s="917"/>
      <c r="J4" s="917"/>
      <c r="K4" s="916"/>
      <c r="L4" s="915"/>
    </row>
    <row r="5" spans="3:27" ht="18" customHeight="1">
      <c r="C5" s="917"/>
      <c r="D5" s="917"/>
      <c r="E5" s="917"/>
      <c r="F5" s="917"/>
      <c r="G5" s="917"/>
      <c r="H5" s="917"/>
      <c r="I5" s="917"/>
      <c r="J5" s="917"/>
      <c r="K5" s="916"/>
      <c r="L5" s="915"/>
    </row>
    <row r="6" spans="3:27">
      <c r="C6" s="917"/>
      <c r="D6" s="917"/>
      <c r="E6" s="919" t="s">
        <v>984</v>
      </c>
      <c r="F6" s="1166">
        <f>Application!project_number_application</f>
        <v>0</v>
      </c>
      <c r="G6" s="1241" t="s">
        <v>1268</v>
      </c>
      <c r="H6" s="1503" t="str">
        <f>IF('Application QC'!E20="","",'Application QC'!E20)</f>
        <v/>
      </c>
      <c r="I6" s="1504"/>
      <c r="J6" s="1505"/>
      <c r="K6" s="916"/>
      <c r="L6" s="915"/>
    </row>
    <row r="7" spans="3:27">
      <c r="C7" s="917"/>
      <c r="D7" s="917"/>
      <c r="E7" s="919" t="s">
        <v>985</v>
      </c>
      <c r="F7" s="1495" t="str">
        <f>facility_name</f>
        <v xml:space="preserve"> </v>
      </c>
      <c r="G7" s="1496"/>
      <c r="H7" s="1497"/>
      <c r="I7" s="917"/>
      <c r="J7" s="917"/>
      <c r="K7" s="916"/>
      <c r="L7" s="915"/>
    </row>
    <row r="8" spans="3:27">
      <c r="C8" s="917"/>
      <c r="D8" s="917"/>
      <c r="E8" s="919" t="s">
        <v>986</v>
      </c>
      <c r="F8" s="1495" t="str">
        <f>Application!facility_address</f>
        <v xml:space="preserve"> </v>
      </c>
      <c r="G8" s="1496"/>
      <c r="H8" s="1498"/>
      <c r="I8" s="917"/>
      <c r="J8" s="917"/>
      <c r="K8" s="916"/>
      <c r="L8" s="915"/>
    </row>
    <row r="9" spans="3:27" ht="16.5">
      <c r="C9" s="917"/>
      <c r="D9" s="920">
        <v>1</v>
      </c>
      <c r="E9" s="921" t="s">
        <v>987</v>
      </c>
      <c r="F9" s="917"/>
      <c r="G9" s="917"/>
      <c r="H9" s="917"/>
      <c r="I9" s="917"/>
      <c r="J9" s="917"/>
      <c r="K9" s="916"/>
      <c r="L9" s="915"/>
    </row>
    <row r="10" spans="3:27" ht="7.9" customHeight="1" thickBot="1">
      <c r="C10" s="917"/>
      <c r="D10" s="917"/>
      <c r="E10" s="917"/>
      <c r="F10" s="917"/>
      <c r="G10" s="917"/>
      <c r="H10" s="917"/>
      <c r="I10" s="917"/>
      <c r="J10" s="917"/>
      <c r="K10" s="916"/>
      <c r="L10" s="915"/>
    </row>
    <row r="11" spans="3:27" ht="43.5" thickTop="1">
      <c r="C11" s="917"/>
      <c r="D11" s="922"/>
      <c r="E11" s="1501" t="s">
        <v>1022</v>
      </c>
      <c r="F11" s="1502"/>
      <c r="G11" s="1220" t="s">
        <v>1176</v>
      </c>
      <c r="H11" s="1219" t="s">
        <v>999</v>
      </c>
      <c r="I11" s="990" t="s">
        <v>1242</v>
      </c>
      <c r="J11" s="917"/>
      <c r="K11" s="916"/>
      <c r="L11" s="915"/>
    </row>
    <row r="12" spans="3:27" ht="15.75" customHeight="1">
      <c r="C12" s="917"/>
      <c r="D12" s="917"/>
      <c r="E12" s="1157" t="s">
        <v>1153</v>
      </c>
      <c r="F12" s="1158" t="s">
        <v>30</v>
      </c>
      <c r="G12" s="1217"/>
      <c r="H12" s="1159" t="str">
        <f>G90</f>
        <v/>
      </c>
      <c r="I12" s="1160">
        <v>0</v>
      </c>
      <c r="J12" s="1216"/>
      <c r="K12" s="916" t="s">
        <v>30</v>
      </c>
      <c r="L12" s="915"/>
    </row>
    <row r="13" spans="3:27">
      <c r="C13" s="917"/>
      <c r="D13" s="917"/>
      <c r="E13" s="1161" t="s">
        <v>1154</v>
      </c>
      <c r="F13" s="1158" t="s">
        <v>30</v>
      </c>
      <c r="G13" s="1217"/>
      <c r="H13" s="1159" t="str">
        <f>G106</f>
        <v/>
      </c>
      <c r="I13" s="1160" t="e">
        <f>Application!#REF!</f>
        <v>#REF!</v>
      </c>
      <c r="J13" s="1216"/>
      <c r="K13" s="916"/>
      <c r="L13" s="915"/>
      <c r="M13" s="926"/>
      <c r="N13" s="926"/>
      <c r="O13" s="926"/>
      <c r="P13" s="926"/>
      <c r="Q13" s="926"/>
      <c r="R13" s="926"/>
      <c r="S13" s="926"/>
    </row>
    <row r="14" spans="3:27">
      <c r="C14" s="917"/>
      <c r="D14" s="917"/>
      <c r="E14" s="1162" t="s">
        <v>1155</v>
      </c>
      <c r="F14" s="1158" t="s">
        <v>30</v>
      </c>
      <c r="G14" s="1217"/>
      <c r="H14" s="1159" t="str">
        <f>G122</f>
        <v/>
      </c>
      <c r="I14" s="1160" t="e">
        <f>Application!#REF!</f>
        <v>#REF!</v>
      </c>
      <c r="J14" s="1216"/>
      <c r="K14" s="915"/>
      <c r="L14" s="926"/>
      <c r="M14" s="926"/>
      <c r="N14" s="926"/>
      <c r="O14" s="926"/>
      <c r="P14" s="926"/>
      <c r="Q14" s="926"/>
      <c r="R14" s="926"/>
      <c r="AA14" s="968"/>
    </row>
    <row r="15" spans="3:27">
      <c r="C15" s="917"/>
      <c r="D15" s="917"/>
      <c r="E15" s="1162" t="s">
        <v>1156</v>
      </c>
      <c r="F15" s="1158"/>
      <c r="G15" s="1217"/>
      <c r="H15" s="1159" t="str">
        <f>G138</f>
        <v/>
      </c>
      <c r="I15" s="1160" t="e">
        <f>Application!#REF!</f>
        <v>#REF!</v>
      </c>
      <c r="J15" s="1216"/>
      <c r="K15" s="915"/>
      <c r="L15" s="926"/>
      <c r="M15" s="926"/>
      <c r="N15" s="926"/>
      <c r="O15" s="926"/>
      <c r="P15" s="926"/>
      <c r="Q15" s="926"/>
      <c r="R15" s="926"/>
      <c r="AA15" s="968"/>
    </row>
    <row r="16" spans="3:27" ht="15" thickBot="1">
      <c r="C16" s="917"/>
      <c r="D16" s="917"/>
      <c r="E16" s="928"/>
      <c r="F16" s="929"/>
      <c r="G16" s="1163" t="s">
        <v>1158</v>
      </c>
      <c r="H16" s="1164">
        <f>SUM(H12:H15)</f>
        <v>0</v>
      </c>
      <c r="I16" s="1165" t="e">
        <f>SUM(I12:I15)</f>
        <v>#REF!</v>
      </c>
      <c r="J16" s="917"/>
      <c r="K16" s="916"/>
      <c r="L16" s="915"/>
      <c r="M16" s="926"/>
      <c r="N16" s="926"/>
      <c r="O16" s="926"/>
      <c r="P16" s="926"/>
      <c r="Q16" s="926"/>
      <c r="R16" s="926"/>
      <c r="S16" s="926"/>
    </row>
    <row r="17" spans="1:19" ht="7.5" customHeight="1" thickTop="1">
      <c r="C17" s="917"/>
      <c r="D17" s="917"/>
      <c r="E17" s="917"/>
      <c r="F17" s="917"/>
      <c r="G17" s="917"/>
      <c r="H17" s="917" t="str">
        <f>IF('Incentive Calculator'!E59="","")</f>
        <v/>
      </c>
      <c r="I17" s="917" t="s">
        <v>30</v>
      </c>
      <c r="J17" s="917"/>
      <c r="K17" s="916"/>
      <c r="L17" s="915"/>
      <c r="M17" s="926"/>
      <c r="N17" s="926"/>
      <c r="O17" s="926"/>
      <c r="P17" s="926"/>
      <c r="Q17" s="926"/>
      <c r="R17" s="926"/>
      <c r="S17" s="926"/>
    </row>
    <row r="18" spans="1:19" ht="6" customHeight="1">
      <c r="C18" s="917"/>
      <c r="D18" s="917"/>
      <c r="E18" s="917"/>
      <c r="F18" s="917"/>
      <c r="G18" s="917"/>
      <c r="H18" s="917"/>
      <c r="I18" s="917"/>
      <c r="J18" s="917"/>
      <c r="K18" s="916"/>
      <c r="L18" s="915"/>
    </row>
    <row r="19" spans="1:19" ht="18" thickBot="1">
      <c r="C19" s="917"/>
      <c r="D19" s="931" t="s">
        <v>988</v>
      </c>
      <c r="E19" s="921" t="s">
        <v>1000</v>
      </c>
      <c r="F19" s="917"/>
      <c r="G19" s="917"/>
      <c r="H19" s="917"/>
      <c r="I19" s="917"/>
      <c r="J19" s="917"/>
      <c r="K19" s="916"/>
      <c r="L19" s="1031"/>
    </row>
    <row r="20" spans="1:19" ht="15" thickTop="1">
      <c r="C20" s="917"/>
      <c r="D20" s="917"/>
      <c r="E20" s="1228" t="s">
        <v>30</v>
      </c>
      <c r="F20" s="1167" t="s">
        <v>1217</v>
      </c>
      <c r="G20" s="1011"/>
      <c r="H20" s="923"/>
      <c r="I20" s="932"/>
      <c r="J20" s="917" t="s">
        <v>30</v>
      </c>
      <c r="K20" s="916"/>
      <c r="L20" s="943"/>
      <c r="M20" s="944"/>
    </row>
    <row r="21" spans="1:19">
      <c r="C21" s="917"/>
      <c r="D21" s="917"/>
      <c r="E21" s="1169">
        <f>IF(E20&lt;4000*(COUNTA(F12:F15)),E20,4000*(COUNTA(F12:F15)))</f>
        <v>12000</v>
      </c>
      <c r="F21" s="1168" t="s">
        <v>1157</v>
      </c>
      <c r="G21" s="917"/>
      <c r="H21" s="917"/>
      <c r="I21" s="925"/>
      <c r="J21" s="917"/>
      <c r="K21" s="935" t="s">
        <v>30</v>
      </c>
      <c r="L21" s="916"/>
      <c r="M21" s="944"/>
    </row>
    <row r="22" spans="1:19">
      <c r="C22" s="917"/>
      <c r="D22" s="917"/>
      <c r="E22" s="1026"/>
      <c r="F22" s="971"/>
      <c r="G22" s="917"/>
      <c r="H22" s="917"/>
      <c r="I22" s="925"/>
      <c r="J22" s="917"/>
      <c r="K22" s="935"/>
      <c r="L22" s="915"/>
      <c r="M22" s="944"/>
    </row>
    <row r="23" spans="1:19" s="916" customFormat="1">
      <c r="A23" s="915"/>
      <c r="B23" s="915"/>
      <c r="C23" s="917"/>
      <c r="D23" s="917"/>
      <c r="E23" s="1024"/>
      <c r="F23" s="937"/>
      <c r="G23" s="1012"/>
      <c r="H23" s="972"/>
      <c r="I23" s="925"/>
      <c r="J23" s="917"/>
      <c r="L23" s="915"/>
      <c r="M23" s="1032"/>
      <c r="N23" s="944"/>
    </row>
    <row r="24" spans="1:19" s="916" customFormat="1" ht="3.75" customHeight="1">
      <c r="A24" s="915"/>
      <c r="B24" s="915"/>
      <c r="C24" s="917"/>
      <c r="D24" s="917"/>
      <c r="E24" s="1024"/>
      <c r="F24" s="936"/>
      <c r="G24" s="917"/>
      <c r="H24" s="917"/>
      <c r="I24" s="925"/>
      <c r="J24" s="917"/>
      <c r="L24" s="915"/>
    </row>
    <row r="25" spans="1:19" s="916" customFormat="1" ht="15" thickBot="1">
      <c r="A25" s="915"/>
      <c r="B25" s="915"/>
      <c r="C25" s="917"/>
      <c r="D25" s="917"/>
      <c r="E25" s="1015"/>
      <c r="F25" s="1025"/>
      <c r="G25" s="929"/>
      <c r="H25" s="929"/>
      <c r="I25" s="930"/>
      <c r="J25" s="917"/>
      <c r="L25" s="915"/>
      <c r="M25" s="1033"/>
      <c r="N25" s="944"/>
    </row>
    <row r="26" spans="1:19" s="916" customFormat="1" ht="13.5" customHeight="1" thickTop="1">
      <c r="A26" s="915"/>
      <c r="B26" s="915"/>
      <c r="C26" s="917"/>
      <c r="D26" s="917"/>
      <c r="E26" s="917"/>
      <c r="F26" s="917"/>
      <c r="G26" s="917"/>
      <c r="H26" s="917"/>
      <c r="I26" s="917"/>
      <c r="J26" s="917"/>
      <c r="L26" s="915"/>
    </row>
    <row r="27" spans="1:19" s="916" customFormat="1" ht="18" thickBot="1">
      <c r="A27" s="915"/>
      <c r="B27" s="915"/>
      <c r="C27" s="917"/>
      <c r="D27" s="931" t="s">
        <v>989</v>
      </c>
      <c r="E27" s="921" t="s">
        <v>1001</v>
      </c>
      <c r="F27" s="917"/>
      <c r="G27" s="917"/>
      <c r="H27" s="917"/>
      <c r="I27" s="917"/>
      <c r="J27" s="917"/>
      <c r="K27" s="935"/>
      <c r="L27" s="915"/>
    </row>
    <row r="28" spans="1:19" s="916" customFormat="1" ht="14.25" customHeight="1" thickTop="1" thickBot="1">
      <c r="A28" s="915"/>
      <c r="B28" s="915"/>
      <c r="C28" s="917"/>
      <c r="D28" s="938"/>
      <c r="E28" s="1170" t="e">
        <f>I16</f>
        <v>#REF!</v>
      </c>
      <c r="F28" s="1499" t="s">
        <v>1238</v>
      </c>
      <c r="G28" s="1500"/>
      <c r="H28" s="923"/>
      <c r="I28" s="924"/>
      <c r="J28" s="917"/>
      <c r="L28" s="915"/>
    </row>
    <row r="29" spans="1:19" s="916" customFormat="1" ht="14.25" customHeight="1" thickTop="1" thickBot="1">
      <c r="A29" s="915"/>
      <c r="B29" s="915"/>
      <c r="C29" s="917"/>
      <c r="D29" s="938"/>
      <c r="E29" s="1171" t="s">
        <v>30</v>
      </c>
      <c r="F29" s="1499" t="s">
        <v>1239</v>
      </c>
      <c r="G29" s="1500"/>
      <c r="H29" s="917"/>
      <c r="I29" s="925"/>
      <c r="J29" s="917"/>
      <c r="K29" s="939"/>
      <c r="L29" s="915"/>
    </row>
    <row r="30" spans="1:19" s="916" customFormat="1" ht="15" thickTop="1">
      <c r="A30" s="915"/>
      <c r="B30" s="915"/>
      <c r="C30" s="917"/>
      <c r="D30" s="917"/>
      <c r="E30" s="1172" t="e">
        <f>0.25*E29</f>
        <v>#VALUE!</v>
      </c>
      <c r="F30" s="970" t="s">
        <v>1240</v>
      </c>
      <c r="G30" s="1173"/>
      <c r="H30" s="917"/>
      <c r="I30" s="940"/>
      <c r="J30" s="917"/>
      <c r="L30" s="915"/>
    </row>
    <row r="31" spans="1:19" s="916" customFormat="1">
      <c r="A31" s="915"/>
      <c r="B31" s="915"/>
      <c r="C31" s="917"/>
      <c r="D31" s="917"/>
      <c r="E31" s="1174"/>
      <c r="F31" s="971"/>
      <c r="G31" s="1175"/>
      <c r="H31" s="917"/>
      <c r="I31" s="940"/>
      <c r="J31" s="917"/>
      <c r="L31" s="915"/>
    </row>
    <row r="32" spans="1:19" s="916" customFormat="1">
      <c r="A32" s="915"/>
      <c r="B32" s="915"/>
      <c r="C32" s="917"/>
      <c r="D32" s="917"/>
      <c r="E32" s="1176">
        <v>50000</v>
      </c>
      <c r="F32" s="971" t="s">
        <v>1024</v>
      </c>
      <c r="G32" s="1175"/>
      <c r="H32" s="917"/>
      <c r="I32" s="940"/>
      <c r="J32" s="917"/>
      <c r="L32" s="915"/>
    </row>
    <row r="33" spans="1:13" s="916" customFormat="1">
      <c r="A33" s="915"/>
      <c r="B33" s="915"/>
      <c r="C33" s="917"/>
      <c r="D33" s="917"/>
      <c r="E33" s="1177">
        <f>0.75*E32</f>
        <v>37500</v>
      </c>
      <c r="F33" s="971" t="s">
        <v>1186</v>
      </c>
      <c r="G33" s="1175"/>
      <c r="H33" s="917"/>
      <c r="I33" s="940"/>
      <c r="J33" s="917"/>
      <c r="L33" s="915"/>
    </row>
    <row r="34" spans="1:13" s="916" customFormat="1">
      <c r="A34" s="915"/>
      <c r="B34" s="915"/>
      <c r="C34" s="917"/>
      <c r="D34" s="917"/>
      <c r="E34" s="1174"/>
      <c r="F34" s="971"/>
      <c r="G34" s="1175"/>
      <c r="H34" s="917"/>
      <c r="I34" s="940"/>
      <c r="J34" s="917"/>
      <c r="L34" s="915"/>
    </row>
    <row r="35" spans="1:13" s="916" customFormat="1">
      <c r="A35" s="915"/>
      <c r="B35" s="915"/>
      <c r="C35" s="917"/>
      <c r="D35" s="917"/>
      <c r="E35" s="1178" t="e">
        <f>MIN(E30,E33)</f>
        <v>#VALUE!</v>
      </c>
      <c r="F35" s="971" t="s">
        <v>1028</v>
      </c>
      <c r="G35" s="1175"/>
      <c r="H35" s="917"/>
      <c r="I35" s="940"/>
      <c r="J35" s="917"/>
      <c r="L35" s="915"/>
    </row>
    <row r="36" spans="1:13" s="916" customFormat="1" ht="14.25" customHeight="1">
      <c r="A36" s="915"/>
      <c r="B36" s="915"/>
      <c r="C36" s="917"/>
      <c r="D36" s="917"/>
      <c r="E36" s="983" t="e">
        <f>0.1*E29</f>
        <v>#VALUE!</v>
      </c>
      <c r="F36" s="971" t="s">
        <v>1237</v>
      </c>
      <c r="G36" s="1175"/>
      <c r="H36" s="917"/>
      <c r="I36" s="940"/>
      <c r="J36" s="917"/>
      <c r="L36" s="915"/>
    </row>
    <row r="37" spans="1:13" s="916" customFormat="1" ht="18.75" customHeight="1">
      <c r="A37" s="915"/>
      <c r="B37" s="915"/>
      <c r="C37" s="917"/>
      <c r="D37" s="917"/>
      <c r="E37" s="1484" t="s">
        <v>1023</v>
      </c>
      <c r="F37" s="1485"/>
      <c r="G37" s="1485"/>
      <c r="H37" s="1485"/>
      <c r="I37" s="1486"/>
      <c r="J37" s="917"/>
      <c r="K37" s="939"/>
      <c r="L37" s="915"/>
    </row>
    <row r="38" spans="1:13" s="916" customFormat="1" ht="18.75" customHeight="1">
      <c r="A38" s="915"/>
      <c r="B38" s="915"/>
      <c r="C38" s="917"/>
      <c r="D38" s="917"/>
      <c r="E38" s="1484"/>
      <c r="F38" s="1485"/>
      <c r="G38" s="1485"/>
      <c r="H38" s="1485"/>
      <c r="I38" s="1486"/>
      <c r="J38" s="917"/>
      <c r="K38" s="939" t="s">
        <v>30</v>
      </c>
      <c r="L38" s="915"/>
    </row>
    <row r="39" spans="1:13" s="916" customFormat="1">
      <c r="A39" s="915"/>
      <c r="B39" s="915"/>
      <c r="C39" s="917"/>
      <c r="D39" s="917"/>
      <c r="E39" s="941" t="s">
        <v>1095</v>
      </c>
      <c r="F39" s="917"/>
      <c r="G39" s="917"/>
      <c r="H39" s="942" t="s">
        <v>990</v>
      </c>
      <c r="I39" s="925"/>
      <c r="J39" s="917"/>
      <c r="K39" s="916" t="s">
        <v>30</v>
      </c>
      <c r="L39" s="915"/>
    </row>
    <row r="40" spans="1:13" s="916" customFormat="1">
      <c r="A40" s="915"/>
      <c r="B40" s="915"/>
      <c r="C40" s="917"/>
      <c r="D40" s="917"/>
      <c r="E40" s="994"/>
      <c r="F40" s="995"/>
      <c r="G40" s="995"/>
      <c r="H40" s="996"/>
      <c r="I40" s="925"/>
      <c r="J40" s="917"/>
      <c r="L40" s="915"/>
    </row>
    <row r="41" spans="1:13" s="916" customFormat="1">
      <c r="A41" s="915"/>
      <c r="B41" s="915"/>
      <c r="C41" s="917"/>
      <c r="D41" s="917"/>
      <c r="E41" s="997"/>
      <c r="F41" s="998"/>
      <c r="G41" s="998"/>
      <c r="H41" s="999"/>
      <c r="I41" s="925"/>
      <c r="J41" s="917"/>
      <c r="L41" s="915"/>
    </row>
    <row r="42" spans="1:13" s="916" customFormat="1">
      <c r="A42" s="915"/>
      <c r="B42" s="915"/>
      <c r="C42" s="917"/>
      <c r="D42" s="917"/>
      <c r="E42" s="997"/>
      <c r="F42" s="998"/>
      <c r="G42" s="998"/>
      <c r="H42" s="999"/>
      <c r="I42" s="925"/>
      <c r="J42" s="917"/>
      <c r="L42" s="915"/>
    </row>
    <row r="43" spans="1:13" s="916" customFormat="1" ht="15" thickBot="1">
      <c r="A43" s="915"/>
      <c r="B43" s="915"/>
      <c r="C43" s="917"/>
      <c r="D43" s="917"/>
      <c r="E43" s="1001"/>
      <c r="F43" s="1002"/>
      <c r="G43" s="1002"/>
      <c r="H43" s="1003"/>
      <c r="I43" s="930"/>
      <c r="J43" s="917"/>
      <c r="L43" s="915"/>
    </row>
    <row r="44" spans="1:13" s="916" customFormat="1" ht="13.5" customHeight="1" thickTop="1">
      <c r="A44" s="915"/>
      <c r="B44" s="915"/>
      <c r="C44" s="917"/>
      <c r="D44" s="917"/>
      <c r="E44" s="1004"/>
      <c r="F44" s="1000"/>
      <c r="G44" s="1000"/>
      <c r="H44" s="1000"/>
      <c r="I44" s="917"/>
      <c r="J44" s="917"/>
      <c r="L44" s="915"/>
    </row>
    <row r="45" spans="1:13" s="916" customFormat="1" ht="18" thickBot="1">
      <c r="A45" s="915"/>
      <c r="B45" s="915"/>
      <c r="C45" s="917"/>
      <c r="D45" s="931" t="s">
        <v>991</v>
      </c>
      <c r="E45" s="1006" t="s">
        <v>1002</v>
      </c>
      <c r="F45" s="929"/>
      <c r="G45" s="929"/>
      <c r="H45" s="929"/>
      <c r="I45" s="917"/>
      <c r="J45" s="917"/>
      <c r="L45" s="943"/>
      <c r="M45" s="944"/>
    </row>
    <row r="46" spans="1:13" s="916" customFormat="1" ht="12" customHeight="1" thickTop="1" thickBot="1">
      <c r="A46" s="915"/>
      <c r="B46" s="915"/>
      <c r="C46" s="917"/>
      <c r="D46" s="917"/>
      <c r="E46" s="1005"/>
      <c r="F46" s="917"/>
      <c r="G46" s="917"/>
      <c r="H46" s="917"/>
      <c r="I46" s="924"/>
      <c r="J46" s="917"/>
    </row>
    <row r="47" spans="1:13" s="916" customFormat="1" ht="39.75" customHeight="1" thickTop="1">
      <c r="A47" s="915"/>
      <c r="B47" s="915"/>
      <c r="C47" s="917"/>
      <c r="D47" s="917"/>
      <c r="E47" s="1226" t="s">
        <v>1244</v>
      </c>
      <c r="F47" s="1017" t="s">
        <v>1008</v>
      </c>
      <c r="G47" s="1487" t="s">
        <v>1026</v>
      </c>
      <c r="H47" s="1488"/>
      <c r="I47" s="1007">
        <f>H16</f>
        <v>0</v>
      </c>
      <c r="J47" s="917"/>
    </row>
    <row r="48" spans="1:13" s="916" customFormat="1">
      <c r="A48" s="915"/>
      <c r="B48" s="915"/>
      <c r="C48" s="917"/>
      <c r="D48" s="917"/>
      <c r="E48" s="1221" t="s">
        <v>1246</v>
      </c>
      <c r="F48" s="927"/>
      <c r="G48" s="1489" t="s">
        <v>1249</v>
      </c>
      <c r="H48" s="1490"/>
      <c r="I48" s="1218">
        <v>1000000</v>
      </c>
      <c r="J48" s="917"/>
    </row>
    <row r="49" spans="1:12" s="916" customFormat="1" ht="19.5" customHeight="1">
      <c r="A49" s="915"/>
      <c r="B49" s="915"/>
      <c r="C49" s="917"/>
      <c r="D49" s="917"/>
      <c r="E49" s="955"/>
      <c r="F49" s="917"/>
      <c r="G49" s="1014" t="s">
        <v>1241</v>
      </c>
      <c r="H49" s="917"/>
      <c r="I49" s="1008">
        <f>I47-I48</f>
        <v>-1000000</v>
      </c>
      <c r="J49" s="917"/>
    </row>
    <row r="50" spans="1:12" s="916" customFormat="1" ht="43.5" customHeight="1">
      <c r="A50" s="915"/>
      <c r="B50" s="915"/>
      <c r="C50" s="917"/>
      <c r="D50" s="917"/>
      <c r="E50" s="1227" t="s">
        <v>1245</v>
      </c>
      <c r="F50" s="1017" t="s">
        <v>1250</v>
      </c>
      <c r="G50" s="1223" t="s">
        <v>1027</v>
      </c>
      <c r="H50" s="1018" t="s">
        <v>1029</v>
      </c>
      <c r="I50" s="1224" t="s">
        <v>1243</v>
      </c>
      <c r="J50" s="917"/>
      <c r="K50" s="916" t="s">
        <v>30</v>
      </c>
    </row>
    <row r="51" spans="1:12" s="916" customFormat="1">
      <c r="A51" s="915"/>
      <c r="B51" s="915"/>
      <c r="C51" s="917"/>
      <c r="D51" s="917"/>
      <c r="E51" s="1222" t="str">
        <f>IF(E78="","",(CONCATENATE(TEXT(E78,"MM/DD/YYYY")," - ",TEXT(F89,"MM/DD/YYYY"))))</f>
        <v xml:space="preserve">  - 01/00/1900</v>
      </c>
      <c r="F51" s="927" t="str">
        <f>IF(SUM(G90,G106,G122,G138)=0,"",SUM(G90,G106,G122,G138))</f>
        <v/>
      </c>
      <c r="G51" s="1225" t="e">
        <f>I49/I47</f>
        <v>#DIV/0!</v>
      </c>
      <c r="H51" s="1027" t="e">
        <f>IF(G51&gt;=15%,0.15,IF(G51&lt;7%, "no incentive (&lt; 7%)", G51))</f>
        <v>#DIV/0!</v>
      </c>
      <c r="I51" s="956" t="e">
        <f>IF(H51=0.15,0.15*I47,IF(G51&lt;=0.07,"0",G51*I47))</f>
        <v>#DIV/0!</v>
      </c>
      <c r="J51" s="917"/>
    </row>
    <row r="52" spans="1:12" s="916" customFormat="1">
      <c r="A52" s="915"/>
      <c r="B52" s="915"/>
      <c r="C52" s="917"/>
      <c r="D52" s="917"/>
      <c r="E52" s="955"/>
      <c r="F52" s="917"/>
      <c r="G52" s="1028"/>
      <c r="H52" s="1029"/>
      <c r="I52" s="925"/>
      <c r="J52" s="917"/>
    </row>
    <row r="53" spans="1:12" s="916" customFormat="1" ht="15" thickBot="1">
      <c r="A53" s="915"/>
      <c r="B53" s="915"/>
      <c r="C53" s="917"/>
      <c r="D53" s="917"/>
      <c r="E53" s="1015"/>
      <c r="F53" s="917"/>
      <c r="G53" s="917"/>
      <c r="H53" s="917"/>
      <c r="I53" s="925"/>
      <c r="J53" s="917"/>
    </row>
    <row r="54" spans="1:12" s="916" customFormat="1" ht="15" thickTop="1">
      <c r="A54" s="915"/>
      <c r="B54" s="915"/>
      <c r="C54" s="917"/>
      <c r="D54" s="917"/>
      <c r="E54" s="945">
        <v>0.05</v>
      </c>
      <c r="F54" s="970" t="s">
        <v>1247</v>
      </c>
      <c r="G54" s="923"/>
      <c r="H54" s="1013" t="s">
        <v>1025</v>
      </c>
      <c r="I54" s="1016">
        <v>0.08</v>
      </c>
      <c r="J54" s="917"/>
    </row>
    <row r="55" spans="1:12" s="916" customFormat="1">
      <c r="A55" s="915"/>
      <c r="B55" s="915"/>
      <c r="C55" s="917"/>
      <c r="D55" s="917"/>
      <c r="E55" s="1010" t="e">
        <f>E54*I51</f>
        <v>#DIV/0!</v>
      </c>
      <c r="F55" s="971" t="s">
        <v>1248</v>
      </c>
      <c r="G55" s="917"/>
      <c r="H55" s="937"/>
      <c r="I55" s="925"/>
      <c r="J55" s="917"/>
    </row>
    <row r="56" spans="1:12" s="916" customFormat="1">
      <c r="A56" s="915"/>
      <c r="B56" s="915"/>
      <c r="C56" s="917"/>
      <c r="D56" s="917"/>
      <c r="E56" s="946"/>
      <c r="F56" s="917"/>
      <c r="G56" s="917"/>
      <c r="H56" s="917"/>
      <c r="I56" s="951"/>
      <c r="J56" s="917"/>
    </row>
    <row r="57" spans="1:12" s="916" customFormat="1">
      <c r="A57" s="915"/>
      <c r="B57" s="915"/>
      <c r="C57" s="917"/>
      <c r="D57" s="917"/>
      <c r="E57" s="1020"/>
      <c r="F57" s="934"/>
      <c r="G57" s="917"/>
      <c r="H57" s="917"/>
      <c r="I57" s="951"/>
      <c r="J57" s="917"/>
      <c r="K57" s="944"/>
    </row>
    <row r="58" spans="1:12" s="916" customFormat="1">
      <c r="A58" s="915"/>
      <c r="B58" s="915"/>
      <c r="C58" s="917"/>
      <c r="D58" s="917"/>
      <c r="E58" s="947"/>
      <c r="F58" s="917"/>
      <c r="G58" s="917"/>
      <c r="H58" s="933"/>
      <c r="I58" s="951"/>
      <c r="J58" s="917"/>
      <c r="K58" s="944"/>
    </row>
    <row r="59" spans="1:12" s="916" customFormat="1">
      <c r="A59" s="915"/>
      <c r="B59" s="915"/>
      <c r="C59" s="917"/>
      <c r="D59" s="917"/>
      <c r="E59" s="1023"/>
      <c r="F59" s="971"/>
      <c r="G59" s="917"/>
      <c r="H59" s="933"/>
      <c r="I59" s="1021"/>
      <c r="J59" s="917"/>
    </row>
    <row r="60" spans="1:12" s="916" customFormat="1">
      <c r="A60" s="915"/>
      <c r="B60" s="915"/>
      <c r="C60" s="917"/>
      <c r="D60" s="917"/>
      <c r="E60" s="1023"/>
      <c r="F60" s="971"/>
      <c r="G60" s="917"/>
      <c r="H60" s="933"/>
      <c r="I60" s="951"/>
      <c r="J60" s="917"/>
      <c r="L60" s="915"/>
    </row>
    <row r="61" spans="1:12" s="916" customFormat="1" ht="20.25" customHeight="1">
      <c r="A61" s="915"/>
      <c r="B61" s="915"/>
      <c r="C61" s="917"/>
      <c r="D61" s="917"/>
      <c r="E61" s="948" t="e">
        <f>SUM(E21,E35,E55)</f>
        <v>#VALUE!</v>
      </c>
      <c r="F61" s="949" t="s">
        <v>992</v>
      </c>
      <c r="G61" s="917"/>
      <c r="H61" s="933"/>
      <c r="I61" s="1022"/>
      <c r="J61" s="917" t="s">
        <v>30</v>
      </c>
      <c r="K61" s="916" t="s">
        <v>30</v>
      </c>
      <c r="L61" s="915"/>
    </row>
    <row r="62" spans="1:12" s="916" customFormat="1" ht="19.5" customHeight="1">
      <c r="A62" s="915"/>
      <c r="B62" s="915"/>
      <c r="C62" s="917"/>
      <c r="D62" s="917"/>
      <c r="E62" s="950" t="s">
        <v>1003</v>
      </c>
      <c r="F62" s="949"/>
      <c r="G62" s="917"/>
      <c r="H62" s="933"/>
      <c r="I62" s="925"/>
      <c r="J62" s="917"/>
      <c r="L62" s="915"/>
    </row>
    <row r="63" spans="1:12" s="916" customFormat="1" ht="6.75" customHeight="1" thickBot="1">
      <c r="A63" s="915"/>
      <c r="B63" s="915"/>
      <c r="C63" s="917"/>
      <c r="D63" s="931"/>
      <c r="E63" s="952"/>
      <c r="F63" s="953"/>
      <c r="G63" s="929"/>
      <c r="H63" s="954"/>
      <c r="I63" s="930"/>
      <c r="J63" s="917"/>
      <c r="L63" s="915"/>
    </row>
    <row r="64" spans="1:12" s="916" customFormat="1" ht="15" thickTop="1">
      <c r="A64" s="915"/>
      <c r="B64" s="915"/>
      <c r="C64" s="917"/>
      <c r="D64" s="917"/>
      <c r="E64" s="917"/>
      <c r="F64" s="917"/>
      <c r="G64" s="917"/>
      <c r="H64" s="917"/>
      <c r="I64" s="1210"/>
      <c r="J64" s="917"/>
      <c r="L64" s="915"/>
    </row>
    <row r="65" spans="1:12" s="916" customFormat="1" ht="17.25" thickBot="1">
      <c r="A65" s="915"/>
      <c r="B65" s="915"/>
      <c r="C65" s="917"/>
      <c r="D65" s="917"/>
      <c r="E65" s="920" t="s">
        <v>993</v>
      </c>
      <c r="F65" s="917"/>
      <c r="G65" s="917"/>
      <c r="H65" s="917"/>
      <c r="I65" s="1211"/>
      <c r="J65" s="917"/>
      <c r="L65" s="915"/>
    </row>
    <row r="66" spans="1:12" s="916" customFormat="1" ht="15" thickTop="1">
      <c r="A66" s="915"/>
      <c r="B66" s="915"/>
      <c r="C66" s="917"/>
      <c r="D66" s="917"/>
      <c r="E66" s="1202"/>
      <c r="F66" s="1203"/>
      <c r="G66" s="1203"/>
      <c r="H66" s="1203"/>
      <c r="I66" s="1204"/>
      <c r="J66" s="917"/>
      <c r="K66" s="916" t="s">
        <v>30</v>
      </c>
      <c r="L66" s="915"/>
    </row>
    <row r="67" spans="1:12" s="916" customFormat="1">
      <c r="A67" s="915"/>
      <c r="B67" s="915"/>
      <c r="C67" s="917"/>
      <c r="D67" s="917"/>
      <c r="E67" s="1205"/>
      <c r="F67" s="937"/>
      <c r="G67" s="937"/>
      <c r="H67" s="937"/>
      <c r="I67" s="1206"/>
      <c r="J67" s="917"/>
      <c r="L67" s="915"/>
    </row>
    <row r="68" spans="1:12" s="916" customFormat="1" ht="17.25" customHeight="1">
      <c r="A68" s="915"/>
      <c r="B68" s="915"/>
      <c r="C68" s="917"/>
      <c r="D68" s="917"/>
      <c r="E68" s="1205"/>
      <c r="F68" s="937"/>
      <c r="G68" s="937"/>
      <c r="H68" s="937"/>
      <c r="I68" s="1206"/>
      <c r="J68" s="917"/>
      <c r="L68" s="915"/>
    </row>
    <row r="69" spans="1:12" s="916" customFormat="1" ht="26.25" customHeight="1">
      <c r="A69" s="915"/>
      <c r="B69" s="915"/>
      <c r="C69" s="917"/>
      <c r="D69" s="917"/>
      <c r="E69" s="1205"/>
      <c r="F69" s="937"/>
      <c r="G69" s="937"/>
      <c r="H69" s="937"/>
      <c r="I69" s="1206"/>
      <c r="J69" s="917"/>
      <c r="L69" s="915"/>
    </row>
    <row r="70" spans="1:12" s="916" customFormat="1" ht="15" customHeight="1" thickBot="1">
      <c r="A70" s="915"/>
      <c r="B70" s="915"/>
      <c r="C70" s="917"/>
      <c r="D70" s="917"/>
      <c r="E70" s="1015"/>
      <c r="F70" s="1025"/>
      <c r="G70" s="1025"/>
      <c r="H70" s="1025"/>
      <c r="I70" s="1207"/>
      <c r="J70" s="917"/>
      <c r="L70" s="915"/>
    </row>
    <row r="71" spans="1:12" s="916" customFormat="1" ht="15" thickTop="1">
      <c r="A71" s="915"/>
      <c r="B71" s="915"/>
      <c r="C71" s="917"/>
      <c r="D71" s="917"/>
      <c r="E71" s="923"/>
      <c r="F71" s="1208"/>
      <c r="G71" s="1208"/>
      <c r="H71" s="1209"/>
      <c r="I71" s="917"/>
      <c r="J71" s="917"/>
      <c r="L71" s="915"/>
    </row>
    <row r="72" spans="1:12" s="916" customFormat="1" ht="15.75" customHeight="1">
      <c r="A72" s="915"/>
      <c r="B72" s="915"/>
      <c r="C72" s="917"/>
      <c r="D72" s="917"/>
      <c r="E72" s="1212" t="s">
        <v>1233</v>
      </c>
      <c r="F72" s="1492"/>
      <c r="G72" s="1493"/>
      <c r="H72" s="959" t="s">
        <v>13</v>
      </c>
      <c r="I72" s="1492"/>
      <c r="J72" s="1493"/>
      <c r="L72" s="915"/>
    </row>
    <row r="73" spans="1:12" s="916" customFormat="1">
      <c r="A73" s="915"/>
      <c r="B73" s="915"/>
      <c r="C73" s="917"/>
      <c r="D73" s="917"/>
      <c r="E73" s="1213" t="s">
        <v>1234</v>
      </c>
      <c r="F73" s="917"/>
      <c r="G73" s="917"/>
      <c r="H73" s="937"/>
      <c r="I73" s="917"/>
      <c r="J73" s="917"/>
      <c r="K73" s="916" t="s">
        <v>30</v>
      </c>
      <c r="L73" s="915"/>
    </row>
    <row r="74" spans="1:12" s="916" customFormat="1">
      <c r="A74" s="915"/>
      <c r="B74" s="915"/>
      <c r="C74" s="917"/>
      <c r="D74" s="917"/>
      <c r="E74" s="917"/>
      <c r="F74" s="917"/>
      <c r="G74" s="957" t="s">
        <v>994</v>
      </c>
      <c r="H74" s="958">
        <f>'Change Log, Version ID'!D6</f>
        <v>44263</v>
      </c>
      <c r="I74" s="959" t="s">
        <v>1232</v>
      </c>
      <c r="J74" s="1201" t="str">
        <f>'Change Log, Version ID'!D5</f>
        <v>2021b</v>
      </c>
      <c r="L74" s="915"/>
    </row>
    <row r="75" spans="1:12" s="916" customFormat="1">
      <c r="A75" s="915"/>
      <c r="B75" s="915"/>
      <c r="C75" s="915"/>
      <c r="D75" s="915"/>
      <c r="I75" s="915"/>
      <c r="J75" s="915"/>
      <c r="L75" s="915"/>
    </row>
    <row r="76" spans="1:12" s="916" customFormat="1" ht="16.5">
      <c r="A76" s="915"/>
      <c r="B76" s="915"/>
      <c r="C76" s="915"/>
      <c r="D76" s="915"/>
      <c r="E76" s="960" t="s">
        <v>1159</v>
      </c>
      <c r="F76" s="917"/>
      <c r="G76" s="917"/>
      <c r="H76" s="934"/>
      <c r="I76" s="915"/>
      <c r="J76" s="915"/>
      <c r="L76" s="915"/>
    </row>
    <row r="77" spans="1:12" s="916" customFormat="1">
      <c r="A77" s="915"/>
      <c r="B77" s="915"/>
      <c r="C77" s="915"/>
      <c r="D77" s="915"/>
      <c r="E77" s="961" t="s">
        <v>995</v>
      </c>
      <c r="F77" s="961" t="s">
        <v>996</v>
      </c>
      <c r="G77" s="961" t="s">
        <v>997</v>
      </c>
      <c r="H77" s="961" t="s">
        <v>998</v>
      </c>
      <c r="I77" s="915"/>
      <c r="J77" s="915"/>
      <c r="L77" s="915"/>
    </row>
    <row r="78" spans="1:12" s="916" customFormat="1">
      <c r="A78" s="915"/>
      <c r="B78" s="915"/>
      <c r="C78" s="915"/>
      <c r="D78" s="915"/>
      <c r="E78" s="962" t="s">
        <v>30</v>
      </c>
      <c r="F78" s="962" t="s">
        <v>30</v>
      </c>
      <c r="G78" s="963"/>
      <c r="H78" s="964"/>
      <c r="I78" s="915"/>
      <c r="J78" s="915"/>
      <c r="L78" s="915"/>
    </row>
    <row r="79" spans="1:12" s="916" customFormat="1">
      <c r="A79" s="915"/>
      <c r="B79" s="915"/>
      <c r="C79" s="915"/>
      <c r="D79" s="915"/>
      <c r="E79" s="962"/>
      <c r="F79" s="962"/>
      <c r="G79" s="963"/>
      <c r="H79" s="964"/>
      <c r="I79" s="915"/>
      <c r="J79" s="915"/>
      <c r="L79" s="915"/>
    </row>
    <row r="80" spans="1:12" s="916" customFormat="1">
      <c r="A80" s="915"/>
      <c r="B80" s="915"/>
      <c r="C80" s="915"/>
      <c r="D80" s="915"/>
      <c r="E80" s="962"/>
      <c r="F80" s="962"/>
      <c r="G80" s="963"/>
      <c r="H80" s="964"/>
      <c r="I80" s="915"/>
      <c r="J80" s="915"/>
      <c r="L80" s="915"/>
    </row>
    <row r="81" spans="1:12" s="916" customFormat="1">
      <c r="A81" s="915"/>
      <c r="B81" s="915"/>
      <c r="C81" s="915"/>
      <c r="D81" s="915"/>
      <c r="E81" s="962"/>
      <c r="F81" s="962"/>
      <c r="G81" s="963"/>
      <c r="H81" s="964"/>
      <c r="I81" s="915"/>
      <c r="J81" s="915"/>
      <c r="L81" s="915"/>
    </row>
    <row r="82" spans="1:12" s="916" customFormat="1">
      <c r="A82" s="915"/>
      <c r="B82" s="915"/>
      <c r="C82" s="915"/>
      <c r="D82" s="915"/>
      <c r="E82" s="962"/>
      <c r="F82" s="962"/>
      <c r="G82" s="963"/>
      <c r="H82" s="964"/>
      <c r="I82" s="915"/>
      <c r="J82" s="915"/>
      <c r="L82" s="915"/>
    </row>
    <row r="83" spans="1:12" s="916" customFormat="1">
      <c r="A83" s="915"/>
      <c r="B83" s="915"/>
      <c r="C83" s="915"/>
      <c r="D83" s="915"/>
      <c r="E83" s="962"/>
      <c r="F83" s="962"/>
      <c r="G83" s="963"/>
      <c r="H83" s="964"/>
      <c r="I83" s="915"/>
      <c r="J83" s="915"/>
      <c r="L83" s="915"/>
    </row>
    <row r="84" spans="1:12" s="916" customFormat="1">
      <c r="A84" s="915"/>
      <c r="B84" s="915"/>
      <c r="C84" s="915"/>
      <c r="D84" s="915"/>
      <c r="E84" s="962"/>
      <c r="F84" s="962"/>
      <c r="G84" s="963"/>
      <c r="H84" s="964"/>
      <c r="I84" s="915"/>
      <c r="J84" s="915"/>
      <c r="L84" s="915"/>
    </row>
    <row r="85" spans="1:12" s="916" customFormat="1">
      <c r="A85" s="915"/>
      <c r="B85" s="915"/>
      <c r="C85" s="915"/>
      <c r="D85" s="915"/>
      <c r="E85" s="962"/>
      <c r="F85" s="962"/>
      <c r="G85" s="963"/>
      <c r="H85" s="964"/>
      <c r="I85" s="915"/>
      <c r="J85" s="915"/>
      <c r="L85" s="915"/>
    </row>
    <row r="86" spans="1:12" s="916" customFormat="1">
      <c r="A86" s="915"/>
      <c r="B86" s="915"/>
      <c r="C86" s="915"/>
      <c r="D86" s="915"/>
      <c r="E86" s="962"/>
      <c r="F86" s="962"/>
      <c r="G86" s="963"/>
      <c r="H86" s="964"/>
      <c r="I86" s="915"/>
      <c r="J86" s="915"/>
      <c r="L86" s="915"/>
    </row>
    <row r="87" spans="1:12" s="916" customFormat="1">
      <c r="A87" s="915"/>
      <c r="B87" s="915"/>
      <c r="C87" s="915"/>
      <c r="D87" s="915"/>
      <c r="E87" s="962"/>
      <c r="F87" s="962"/>
      <c r="G87" s="963"/>
      <c r="H87" s="964"/>
      <c r="I87" s="915"/>
      <c r="J87" s="915"/>
      <c r="L87" s="915"/>
    </row>
    <row r="88" spans="1:12" s="916" customFormat="1">
      <c r="A88" s="915"/>
      <c r="B88" s="915"/>
      <c r="C88" s="915"/>
      <c r="D88" s="915"/>
      <c r="E88" s="962"/>
      <c r="F88" s="962"/>
      <c r="G88" s="963"/>
      <c r="H88" s="964"/>
      <c r="I88" s="915"/>
      <c r="J88" s="915"/>
      <c r="L88" s="915"/>
    </row>
    <row r="89" spans="1:12" s="916" customFormat="1">
      <c r="A89" s="915"/>
      <c r="B89" s="915"/>
      <c r="C89" s="915"/>
      <c r="D89" s="915"/>
      <c r="E89" s="962"/>
      <c r="F89" s="962"/>
      <c r="G89" s="963"/>
      <c r="H89" s="964"/>
      <c r="I89" s="915"/>
      <c r="J89" s="915"/>
      <c r="L89" s="915"/>
    </row>
    <row r="90" spans="1:12" s="916" customFormat="1" ht="16.5">
      <c r="A90" s="915"/>
      <c r="B90" s="915"/>
      <c r="C90" s="915"/>
      <c r="D90" s="915"/>
      <c r="E90" s="965"/>
      <c r="F90" s="965"/>
      <c r="G90" s="966" t="str">
        <f>IF(G78= "","",SUM(G78:G89))</f>
        <v/>
      </c>
      <c r="H90" s="967">
        <f>SUM(H78:H89)</f>
        <v>0</v>
      </c>
      <c r="I90" s="915"/>
      <c r="J90" s="915"/>
      <c r="L90" s="915"/>
    </row>
    <row r="91" spans="1:12" s="916" customFormat="1" ht="16.5">
      <c r="A91" s="915"/>
      <c r="B91" s="915"/>
      <c r="C91" s="915"/>
      <c r="D91" s="915"/>
      <c r="E91" s="991"/>
      <c r="F91" s="991"/>
      <c r="G91" s="992"/>
      <c r="H91" s="993"/>
      <c r="I91" s="915"/>
      <c r="J91" s="915"/>
      <c r="L91" s="915"/>
    </row>
    <row r="92" spans="1:12" s="916" customFormat="1" ht="16.5">
      <c r="A92" s="915"/>
      <c r="B92" s="915"/>
      <c r="C92" s="915"/>
      <c r="D92" s="915"/>
      <c r="E92" s="960" t="s">
        <v>1160</v>
      </c>
      <c r="F92" s="917"/>
      <c r="G92" s="917"/>
      <c r="H92" s="934"/>
      <c r="I92" s="915"/>
      <c r="J92" s="915"/>
      <c r="L92" s="915"/>
    </row>
    <row r="93" spans="1:12" s="916" customFormat="1">
      <c r="A93" s="915"/>
      <c r="B93" s="915"/>
      <c r="C93" s="915"/>
      <c r="D93" s="915"/>
      <c r="E93" s="961" t="s">
        <v>995</v>
      </c>
      <c r="F93" s="961" t="s">
        <v>996</v>
      </c>
      <c r="G93" s="961" t="s">
        <v>997</v>
      </c>
      <c r="H93" s="961" t="s">
        <v>998</v>
      </c>
      <c r="I93" s="915"/>
      <c r="J93" s="915"/>
      <c r="L93" s="915"/>
    </row>
    <row r="94" spans="1:12" s="916" customFormat="1">
      <c r="A94" s="915"/>
      <c r="B94" s="915"/>
      <c r="C94" s="915"/>
      <c r="D94" s="915"/>
      <c r="E94" s="962"/>
      <c r="F94" s="962"/>
      <c r="G94" s="963"/>
      <c r="H94" s="964"/>
      <c r="I94" s="915"/>
      <c r="J94" s="915"/>
      <c r="L94" s="915"/>
    </row>
    <row r="95" spans="1:12" s="916" customFormat="1">
      <c r="A95" s="915"/>
      <c r="B95" s="915"/>
      <c r="C95" s="915"/>
      <c r="D95" s="915"/>
      <c r="E95" s="962"/>
      <c r="F95" s="962"/>
      <c r="G95" s="963"/>
      <c r="H95" s="964"/>
      <c r="I95" s="915"/>
      <c r="J95" s="915"/>
      <c r="L95" s="915"/>
    </row>
    <row r="96" spans="1:12" s="916" customFormat="1">
      <c r="A96" s="915"/>
      <c r="B96" s="915"/>
      <c r="C96" s="915"/>
      <c r="D96" s="915"/>
      <c r="E96" s="962"/>
      <c r="F96" s="962"/>
      <c r="G96" s="963"/>
      <c r="H96" s="964"/>
      <c r="I96" s="915"/>
      <c r="J96" s="915"/>
      <c r="L96" s="915"/>
    </row>
    <row r="97" spans="1:12" s="916" customFormat="1">
      <c r="A97" s="915"/>
      <c r="B97" s="915"/>
      <c r="C97" s="915"/>
      <c r="D97" s="915"/>
      <c r="E97" s="962"/>
      <c r="F97" s="962"/>
      <c r="G97" s="963"/>
      <c r="H97" s="964"/>
      <c r="I97" s="915"/>
      <c r="J97" s="915"/>
      <c r="L97" s="915"/>
    </row>
    <row r="98" spans="1:12" s="916" customFormat="1">
      <c r="A98" s="915"/>
      <c r="B98" s="915"/>
      <c r="C98" s="915"/>
      <c r="D98" s="915"/>
      <c r="E98" s="962"/>
      <c r="F98" s="962"/>
      <c r="G98" s="963"/>
      <c r="H98" s="964"/>
      <c r="I98" s="915"/>
      <c r="J98" s="915"/>
      <c r="L98" s="915"/>
    </row>
    <row r="99" spans="1:12" s="916" customFormat="1">
      <c r="A99" s="915"/>
      <c r="B99" s="915"/>
      <c r="C99" s="915"/>
      <c r="D99" s="915"/>
      <c r="E99" s="962"/>
      <c r="F99" s="962"/>
      <c r="G99" s="963"/>
      <c r="H99" s="964"/>
      <c r="I99" s="915"/>
      <c r="J99" s="915"/>
      <c r="L99" s="915"/>
    </row>
    <row r="100" spans="1:12" s="916" customFormat="1">
      <c r="A100" s="915"/>
      <c r="B100" s="915"/>
      <c r="C100" s="915"/>
      <c r="D100" s="915"/>
      <c r="E100" s="962"/>
      <c r="F100" s="962"/>
      <c r="G100" s="963"/>
      <c r="H100" s="964"/>
      <c r="I100" s="915"/>
      <c r="J100" s="915"/>
      <c r="L100" s="915"/>
    </row>
    <row r="101" spans="1:12" s="916" customFormat="1">
      <c r="A101" s="915"/>
      <c r="B101" s="915"/>
      <c r="C101" s="915"/>
      <c r="D101" s="915"/>
      <c r="E101" s="962"/>
      <c r="F101" s="962"/>
      <c r="G101" s="963"/>
      <c r="H101" s="964"/>
      <c r="I101" s="915"/>
      <c r="J101" s="915"/>
      <c r="L101" s="915"/>
    </row>
    <row r="102" spans="1:12" s="916" customFormat="1">
      <c r="A102" s="915"/>
      <c r="B102" s="915"/>
      <c r="C102" s="915"/>
      <c r="D102" s="915"/>
      <c r="E102" s="962"/>
      <c r="F102" s="962"/>
      <c r="G102" s="963"/>
      <c r="H102" s="964"/>
      <c r="I102" s="915"/>
      <c r="J102" s="915"/>
      <c r="L102" s="915"/>
    </row>
    <row r="103" spans="1:12" s="916" customFormat="1">
      <c r="A103" s="915"/>
      <c r="B103" s="915"/>
      <c r="C103" s="915"/>
      <c r="D103" s="915"/>
      <c r="E103" s="962"/>
      <c r="F103" s="962"/>
      <c r="G103" s="963"/>
      <c r="H103" s="964"/>
      <c r="I103" s="915"/>
      <c r="J103" s="915"/>
      <c r="L103" s="915"/>
    </row>
    <row r="104" spans="1:12" s="916" customFormat="1">
      <c r="A104" s="915"/>
      <c r="B104" s="915"/>
      <c r="C104" s="915"/>
      <c r="D104" s="915"/>
      <c r="E104" s="962"/>
      <c r="F104" s="962"/>
      <c r="G104" s="963"/>
      <c r="H104" s="964"/>
      <c r="I104" s="915"/>
      <c r="J104" s="915"/>
      <c r="L104" s="915"/>
    </row>
    <row r="105" spans="1:12" s="916" customFormat="1">
      <c r="A105" s="915"/>
      <c r="B105" s="915"/>
      <c r="C105" s="915"/>
      <c r="D105" s="915"/>
      <c r="E105" s="962"/>
      <c r="F105" s="962"/>
      <c r="G105" s="963"/>
      <c r="H105" s="964"/>
      <c r="I105" s="915"/>
      <c r="J105" s="915"/>
      <c r="L105" s="915"/>
    </row>
    <row r="106" spans="1:12" s="916" customFormat="1" ht="16.5">
      <c r="A106" s="915"/>
      <c r="B106" s="915"/>
      <c r="C106" s="915"/>
      <c r="D106" s="915"/>
      <c r="E106" s="965"/>
      <c r="F106" s="965"/>
      <c r="G106" s="966" t="str">
        <f>IF(G94= "","",SUM(G94:G105))</f>
        <v/>
      </c>
      <c r="H106" s="967">
        <f>SUM(H94:H105)</f>
        <v>0</v>
      </c>
      <c r="I106" s="915"/>
      <c r="J106" s="915"/>
      <c r="L106" s="915"/>
    </row>
    <row r="107" spans="1:12" s="916" customFormat="1" ht="16.5">
      <c r="A107" s="915"/>
      <c r="B107" s="915"/>
      <c r="C107" s="915"/>
      <c r="D107" s="915"/>
      <c r="E107" s="991"/>
      <c r="F107" s="991"/>
      <c r="G107" s="992"/>
      <c r="H107" s="993"/>
      <c r="I107" s="915"/>
      <c r="J107" s="915"/>
      <c r="L107" s="915"/>
    </row>
    <row r="108" spans="1:12" s="916" customFormat="1" ht="16.5">
      <c r="A108" s="915"/>
      <c r="B108" s="915"/>
      <c r="C108" s="915"/>
      <c r="D108" s="915"/>
      <c r="E108" s="960" t="s">
        <v>1161</v>
      </c>
      <c r="F108" s="917"/>
      <c r="G108" s="917"/>
      <c r="H108" s="934"/>
      <c r="I108" s="915"/>
      <c r="J108" s="915"/>
      <c r="L108" s="915"/>
    </row>
    <row r="109" spans="1:12" s="916" customFormat="1">
      <c r="A109" s="915"/>
      <c r="B109" s="915"/>
      <c r="C109" s="915"/>
      <c r="D109" s="915"/>
      <c r="E109" s="961" t="s">
        <v>995</v>
      </c>
      <c r="F109" s="961" t="s">
        <v>996</v>
      </c>
      <c r="G109" s="961" t="s">
        <v>997</v>
      </c>
      <c r="H109" s="961" t="s">
        <v>998</v>
      </c>
      <c r="I109" s="915"/>
      <c r="J109" s="915"/>
      <c r="L109" s="915"/>
    </row>
    <row r="110" spans="1:12" s="916" customFormat="1">
      <c r="A110" s="915"/>
      <c r="B110" s="915"/>
      <c r="C110" s="915"/>
      <c r="D110" s="915"/>
      <c r="E110" s="962"/>
      <c r="F110" s="962"/>
      <c r="G110" s="963"/>
      <c r="H110" s="964"/>
      <c r="I110" s="915"/>
      <c r="J110" s="915"/>
      <c r="L110" s="915"/>
    </row>
    <row r="111" spans="1:12" s="916" customFormat="1">
      <c r="A111" s="915"/>
      <c r="B111" s="915"/>
      <c r="C111" s="915"/>
      <c r="D111" s="915"/>
      <c r="E111" s="962"/>
      <c r="F111" s="962"/>
      <c r="G111" s="963"/>
      <c r="H111" s="964"/>
      <c r="I111" s="915"/>
      <c r="J111" s="915"/>
      <c r="L111" s="915"/>
    </row>
    <row r="112" spans="1:12" s="916" customFormat="1">
      <c r="A112" s="915"/>
      <c r="B112" s="915"/>
      <c r="C112" s="915"/>
      <c r="D112" s="915"/>
      <c r="E112" s="962"/>
      <c r="F112" s="962"/>
      <c r="G112" s="963"/>
      <c r="H112" s="964"/>
      <c r="I112" s="915"/>
      <c r="J112" s="915"/>
      <c r="L112" s="915"/>
    </row>
    <row r="113" spans="1:12" s="916" customFormat="1">
      <c r="A113" s="915"/>
      <c r="B113" s="915"/>
      <c r="C113" s="915"/>
      <c r="D113" s="915"/>
      <c r="E113" s="962"/>
      <c r="F113" s="962"/>
      <c r="G113" s="963"/>
      <c r="H113" s="964"/>
      <c r="I113" s="915"/>
      <c r="J113" s="915"/>
      <c r="L113" s="915"/>
    </row>
    <row r="114" spans="1:12" s="916" customFormat="1">
      <c r="A114" s="915"/>
      <c r="B114" s="915"/>
      <c r="C114" s="915"/>
      <c r="D114" s="915"/>
      <c r="E114" s="962"/>
      <c r="F114" s="962"/>
      <c r="G114" s="963"/>
      <c r="H114" s="964"/>
      <c r="I114" s="915"/>
      <c r="J114" s="915"/>
      <c r="L114" s="915"/>
    </row>
    <row r="115" spans="1:12" s="916" customFormat="1">
      <c r="A115" s="915"/>
      <c r="B115" s="915"/>
      <c r="C115" s="915"/>
      <c r="D115" s="915"/>
      <c r="E115" s="962"/>
      <c r="F115" s="962"/>
      <c r="G115" s="963"/>
      <c r="H115" s="964"/>
      <c r="I115" s="915"/>
      <c r="J115" s="915"/>
      <c r="L115" s="915"/>
    </row>
    <row r="116" spans="1:12" s="916" customFormat="1">
      <c r="A116" s="915"/>
      <c r="B116" s="915"/>
      <c r="C116" s="915"/>
      <c r="D116" s="915"/>
      <c r="E116" s="962"/>
      <c r="F116" s="962"/>
      <c r="G116" s="963"/>
      <c r="H116" s="964"/>
      <c r="I116" s="915"/>
      <c r="J116" s="915"/>
      <c r="L116" s="915"/>
    </row>
    <row r="117" spans="1:12" s="916" customFormat="1">
      <c r="A117" s="915"/>
      <c r="B117" s="915"/>
      <c r="C117" s="915"/>
      <c r="D117" s="915"/>
      <c r="E117" s="962"/>
      <c r="F117" s="962"/>
      <c r="G117" s="963"/>
      <c r="H117" s="964"/>
      <c r="I117" s="915"/>
      <c r="J117" s="915"/>
      <c r="L117" s="915"/>
    </row>
    <row r="118" spans="1:12" s="916" customFormat="1">
      <c r="A118" s="915"/>
      <c r="B118" s="915"/>
      <c r="C118" s="915"/>
      <c r="D118" s="915"/>
      <c r="E118" s="962"/>
      <c r="F118" s="962"/>
      <c r="G118" s="963"/>
      <c r="H118" s="964"/>
      <c r="I118" s="915"/>
      <c r="J118" s="915"/>
      <c r="L118" s="915"/>
    </row>
    <row r="119" spans="1:12" s="916" customFormat="1">
      <c r="A119" s="915"/>
      <c r="B119" s="915"/>
      <c r="C119" s="915"/>
      <c r="D119" s="915"/>
      <c r="E119" s="962"/>
      <c r="F119" s="962"/>
      <c r="G119" s="963"/>
      <c r="H119" s="964"/>
      <c r="I119" s="915"/>
      <c r="J119" s="915"/>
      <c r="L119" s="915"/>
    </row>
    <row r="120" spans="1:12" s="916" customFormat="1">
      <c r="A120" s="915"/>
      <c r="B120" s="915"/>
      <c r="C120" s="915"/>
      <c r="D120" s="915"/>
      <c r="E120" s="962"/>
      <c r="F120" s="962"/>
      <c r="G120" s="963"/>
      <c r="H120" s="964"/>
      <c r="I120" s="915"/>
      <c r="J120" s="915"/>
      <c r="L120" s="915"/>
    </row>
    <row r="121" spans="1:12" s="916" customFormat="1">
      <c r="A121" s="915"/>
      <c r="B121" s="915"/>
      <c r="C121" s="915"/>
      <c r="D121" s="915"/>
      <c r="E121" s="962"/>
      <c r="F121" s="962"/>
      <c r="G121" s="963"/>
      <c r="H121" s="964"/>
      <c r="I121" s="915"/>
      <c r="J121" s="915"/>
      <c r="L121" s="915"/>
    </row>
    <row r="122" spans="1:12" s="916" customFormat="1" ht="16.5">
      <c r="A122" s="915"/>
      <c r="B122" s="1483"/>
      <c r="C122" s="1483"/>
      <c r="D122" s="1483"/>
      <c r="E122" s="965"/>
      <c r="F122" s="965"/>
      <c r="G122" s="966" t="str">
        <f>IF(G110= "","",SUM(G110:G121))</f>
        <v/>
      </c>
      <c r="H122" s="967">
        <f>SUM(H110:H121)</f>
        <v>0</v>
      </c>
      <c r="I122" s="915"/>
      <c r="J122" s="915"/>
      <c r="L122" s="915"/>
    </row>
    <row r="123" spans="1:12" s="916" customFormat="1" ht="16.5">
      <c r="A123" s="915"/>
      <c r="B123" s="1009"/>
      <c r="C123" s="1009"/>
      <c r="D123" s="1009"/>
      <c r="E123" s="991"/>
      <c r="F123" s="991"/>
      <c r="G123" s="992"/>
      <c r="H123" s="993"/>
      <c r="I123" s="915"/>
      <c r="J123" s="915"/>
      <c r="L123" s="915"/>
    </row>
    <row r="124" spans="1:12" s="916" customFormat="1" ht="16.5">
      <c r="A124" s="915"/>
      <c r="B124" s="1009"/>
      <c r="C124" s="1009"/>
      <c r="D124" s="1009"/>
      <c r="E124" s="960" t="s">
        <v>1162</v>
      </c>
      <c r="F124" s="917"/>
      <c r="G124" s="917"/>
      <c r="H124" s="934"/>
      <c r="I124" s="915"/>
      <c r="J124" s="915"/>
      <c r="L124" s="915"/>
    </row>
    <row r="125" spans="1:12" s="916" customFormat="1">
      <c r="A125" s="915"/>
      <c r="B125" s="1009"/>
      <c r="C125" s="1009"/>
      <c r="D125" s="1009"/>
      <c r="E125" s="961" t="s">
        <v>995</v>
      </c>
      <c r="F125" s="961" t="s">
        <v>996</v>
      </c>
      <c r="G125" s="961" t="s">
        <v>997</v>
      </c>
      <c r="H125" s="961" t="s">
        <v>998</v>
      </c>
      <c r="I125" s="915"/>
      <c r="J125" s="915"/>
      <c r="L125" s="915"/>
    </row>
    <row r="126" spans="1:12" s="916" customFormat="1">
      <c r="A126" s="915"/>
      <c r="B126" s="1009"/>
      <c r="C126" s="1009"/>
      <c r="D126" s="1009"/>
      <c r="E126" s="962"/>
      <c r="F126" s="962"/>
      <c r="G126" s="963"/>
      <c r="H126" s="964"/>
      <c r="I126" s="915"/>
      <c r="J126" s="915"/>
      <c r="L126" s="915"/>
    </row>
    <row r="127" spans="1:12" s="916" customFormat="1">
      <c r="A127" s="915"/>
      <c r="B127" s="1009"/>
      <c r="C127" s="1009"/>
      <c r="D127" s="1009"/>
      <c r="E127" s="962"/>
      <c r="F127" s="962"/>
      <c r="G127" s="963"/>
      <c r="H127" s="964"/>
      <c r="I127" s="915"/>
      <c r="J127" s="915"/>
      <c r="L127" s="915"/>
    </row>
    <row r="128" spans="1:12" s="916" customFormat="1">
      <c r="A128" s="915"/>
      <c r="B128" s="1009"/>
      <c r="C128" s="1009"/>
      <c r="D128" s="1009"/>
      <c r="E128" s="962"/>
      <c r="F128" s="962"/>
      <c r="G128" s="963"/>
      <c r="H128" s="964"/>
      <c r="I128" s="915"/>
      <c r="J128" s="915"/>
      <c r="L128" s="915"/>
    </row>
    <row r="129" spans="1:12" s="916" customFormat="1">
      <c r="A129" s="915"/>
      <c r="B129" s="1009"/>
      <c r="C129" s="1009"/>
      <c r="D129" s="1009"/>
      <c r="E129" s="962"/>
      <c r="F129" s="962"/>
      <c r="G129" s="963"/>
      <c r="H129" s="964"/>
      <c r="I129" s="915"/>
      <c r="J129" s="915"/>
      <c r="L129" s="915"/>
    </row>
    <row r="130" spans="1:12" s="916" customFormat="1">
      <c r="A130" s="915"/>
      <c r="B130" s="1009"/>
      <c r="C130" s="1009"/>
      <c r="D130" s="1009"/>
      <c r="E130" s="962"/>
      <c r="F130" s="962"/>
      <c r="G130" s="963"/>
      <c r="H130" s="964"/>
      <c r="I130" s="915"/>
      <c r="J130" s="915"/>
      <c r="L130" s="915"/>
    </row>
    <row r="131" spans="1:12" s="916" customFormat="1">
      <c r="A131" s="915"/>
      <c r="B131" s="1009"/>
      <c r="C131" s="1009"/>
      <c r="D131" s="1009"/>
      <c r="E131" s="962"/>
      <c r="F131" s="962"/>
      <c r="G131" s="963"/>
      <c r="H131" s="964"/>
      <c r="I131" s="915"/>
      <c r="J131" s="915"/>
      <c r="L131" s="915"/>
    </row>
    <row r="132" spans="1:12" s="916" customFormat="1">
      <c r="A132" s="915"/>
      <c r="B132" s="1009"/>
      <c r="C132" s="1009"/>
      <c r="D132" s="1009"/>
      <c r="E132" s="962"/>
      <c r="F132" s="962"/>
      <c r="G132" s="963"/>
      <c r="H132" s="964"/>
      <c r="I132" s="915"/>
      <c r="J132" s="915"/>
      <c r="L132" s="915"/>
    </row>
    <row r="133" spans="1:12" s="916" customFormat="1">
      <c r="A133" s="915"/>
      <c r="B133" s="1009"/>
      <c r="C133" s="1009"/>
      <c r="D133" s="1009"/>
      <c r="E133" s="962"/>
      <c r="F133" s="962"/>
      <c r="G133" s="963"/>
      <c r="H133" s="964"/>
      <c r="I133" s="915"/>
      <c r="J133" s="915"/>
      <c r="L133" s="915"/>
    </row>
    <row r="134" spans="1:12" s="916" customFormat="1">
      <c r="A134" s="915"/>
      <c r="B134" s="1009"/>
      <c r="C134" s="1009"/>
      <c r="D134" s="1009"/>
      <c r="E134" s="962"/>
      <c r="F134" s="962"/>
      <c r="G134" s="963"/>
      <c r="H134" s="964"/>
      <c r="I134" s="915"/>
      <c r="J134" s="915"/>
      <c r="L134" s="915"/>
    </row>
    <row r="135" spans="1:12" s="916" customFormat="1">
      <c r="A135" s="915"/>
      <c r="B135" s="1009"/>
      <c r="C135" s="1009"/>
      <c r="D135" s="1009"/>
      <c r="E135" s="962"/>
      <c r="F135" s="962"/>
      <c r="G135" s="963"/>
      <c r="H135" s="964"/>
      <c r="I135" s="915"/>
      <c r="J135" s="915"/>
      <c r="L135" s="915"/>
    </row>
    <row r="136" spans="1:12" s="916" customFormat="1">
      <c r="A136" s="915"/>
      <c r="B136" s="1009"/>
      <c r="C136" s="1009"/>
      <c r="D136" s="1009"/>
      <c r="E136" s="962"/>
      <c r="F136" s="962"/>
      <c r="G136" s="963"/>
      <c r="H136" s="964"/>
      <c r="I136" s="915"/>
      <c r="J136" s="915"/>
      <c r="L136" s="915"/>
    </row>
    <row r="137" spans="1:12" s="916" customFormat="1">
      <c r="A137" s="915"/>
      <c r="B137" s="1009"/>
      <c r="C137" s="1009"/>
      <c r="D137" s="1009"/>
      <c r="E137" s="962"/>
      <c r="F137" s="962"/>
      <c r="G137" s="963"/>
      <c r="H137" s="964"/>
      <c r="I137" s="915"/>
      <c r="J137" s="915"/>
      <c r="L137" s="915"/>
    </row>
    <row r="138" spans="1:12" s="916" customFormat="1" ht="16.5">
      <c r="A138" s="915"/>
      <c r="B138" s="1009"/>
      <c r="C138" s="1009"/>
      <c r="D138" s="1009"/>
      <c r="E138" s="965"/>
      <c r="F138" s="965"/>
      <c r="G138" s="966" t="str">
        <f>IF(G126= "","",SUM(G126:G137))</f>
        <v/>
      </c>
      <c r="H138" s="967">
        <f>SUM(H126:H137)</f>
        <v>0</v>
      </c>
      <c r="I138" s="915"/>
      <c r="J138" s="915"/>
      <c r="L138" s="915"/>
    </row>
    <row r="139" spans="1:12" s="916" customFormat="1" ht="15">
      <c r="A139" s="915"/>
      <c r="B139" s="1483"/>
      <c r="C139" s="1483"/>
      <c r="D139" s="1491"/>
      <c r="E139" s="915"/>
      <c r="F139" s="915"/>
      <c r="G139" s="915"/>
      <c r="H139" s="915"/>
      <c r="I139" s="1038"/>
      <c r="J139" s="1038"/>
      <c r="L139" s="915"/>
    </row>
    <row r="140" spans="1:12" s="916" customFormat="1">
      <c r="A140" s="915"/>
      <c r="B140" s="1034"/>
      <c r="C140" s="1034"/>
      <c r="D140" s="1034"/>
      <c r="E140" s="1035"/>
      <c r="F140" s="915"/>
      <c r="G140" s="915"/>
      <c r="H140" s="915"/>
      <c r="I140" s="1036"/>
      <c r="J140" s="1036"/>
      <c r="L140" s="915"/>
    </row>
    <row r="141" spans="1:12" s="916" customFormat="1" ht="15">
      <c r="A141" s="915"/>
      <c r="B141" s="1483"/>
      <c r="C141" s="1483"/>
      <c r="D141" s="1483"/>
      <c r="E141" s="1037"/>
      <c r="F141" s="1037"/>
      <c r="G141" s="1038"/>
      <c r="H141" s="1038"/>
      <c r="I141" s="1039"/>
      <c r="J141" s="1039"/>
      <c r="L141" s="915"/>
    </row>
    <row r="142" spans="1:12" s="916" customFormat="1" ht="28.5" customHeight="1">
      <c r="A142" s="915"/>
      <c r="B142" s="1483"/>
      <c r="C142" s="1483"/>
      <c r="D142" s="1483"/>
      <c r="E142" s="1040"/>
      <c r="F142" s="1037"/>
      <c r="G142" s="1036"/>
      <c r="H142" s="1036"/>
      <c r="I142" s="1039"/>
      <c r="J142" s="1039"/>
      <c r="L142" s="915"/>
    </row>
    <row r="143" spans="1:12" s="916" customFormat="1">
      <c r="A143" s="915"/>
      <c r="B143" s="1483"/>
      <c r="C143" s="1483"/>
      <c r="D143" s="1483"/>
      <c r="E143" s="1041"/>
      <c r="F143" s="1042"/>
      <c r="G143" s="1039"/>
      <c r="H143" s="1039"/>
      <c r="I143" s="1039"/>
      <c r="J143" s="1039"/>
      <c r="L143" s="915"/>
    </row>
    <row r="144" spans="1:12" s="916" customFormat="1" ht="28.5" customHeight="1">
      <c r="A144" s="915"/>
      <c r="B144" s="1483"/>
      <c r="C144" s="1483"/>
      <c r="D144" s="1483"/>
      <c r="E144" s="1041"/>
      <c r="F144" s="1041"/>
      <c r="G144" s="1039"/>
      <c r="H144" s="1039"/>
      <c r="I144" s="1043"/>
      <c r="J144" s="1043"/>
      <c r="L144" s="915"/>
    </row>
    <row r="145" spans="1:12" s="916" customFormat="1" ht="28.5" customHeight="1">
      <c r="A145" s="915"/>
      <c r="B145" s="1483"/>
      <c r="C145" s="1483"/>
      <c r="D145" s="1483"/>
      <c r="E145" s="1041"/>
      <c r="F145" s="1042"/>
      <c r="G145" s="1039"/>
      <c r="H145" s="1039"/>
      <c r="I145" s="1043"/>
      <c r="J145" s="1043"/>
      <c r="L145" s="915"/>
    </row>
    <row r="146" spans="1:12" s="916" customFormat="1">
      <c r="A146" s="915"/>
      <c r="B146" s="1483"/>
      <c r="C146" s="1483"/>
      <c r="D146" s="1483"/>
      <c r="E146" s="1041"/>
      <c r="F146" s="1042"/>
      <c r="G146" s="1043"/>
      <c r="H146" s="1043"/>
      <c r="I146" s="1043"/>
      <c r="J146" s="1043"/>
      <c r="L146" s="915"/>
    </row>
    <row r="147" spans="1:12" s="916" customFormat="1" ht="29.25" customHeight="1">
      <c r="A147" s="915"/>
      <c r="B147" s="1483"/>
      <c r="C147" s="1483"/>
      <c r="D147" s="1483"/>
      <c r="E147" s="1041"/>
      <c r="F147" s="1042"/>
      <c r="G147" s="1043"/>
      <c r="H147" s="1043"/>
      <c r="I147" s="1039"/>
      <c r="J147" s="1039"/>
      <c r="L147" s="915"/>
    </row>
    <row r="148" spans="1:12" s="916" customFormat="1" ht="29.25" customHeight="1">
      <c r="A148" s="915"/>
      <c r="B148" s="1483"/>
      <c r="C148" s="1483"/>
      <c r="D148" s="1483"/>
      <c r="E148" s="1041"/>
      <c r="F148" s="1042"/>
      <c r="G148" s="1043"/>
      <c r="H148" s="1043"/>
      <c r="I148" s="1039"/>
      <c r="J148" s="1039"/>
      <c r="L148" s="915"/>
    </row>
    <row r="149" spans="1:12" s="916" customFormat="1" ht="29.25" customHeight="1">
      <c r="A149" s="915"/>
      <c r="B149" s="1483"/>
      <c r="C149" s="1483"/>
      <c r="D149" s="1483"/>
      <c r="E149" s="1041"/>
      <c r="F149" s="1041"/>
      <c r="G149" s="1039"/>
      <c r="H149" s="1039"/>
      <c r="I149" s="1039"/>
      <c r="J149" s="1039"/>
      <c r="L149" s="915"/>
    </row>
    <row r="150" spans="1:12" s="916" customFormat="1" ht="29.25" customHeight="1">
      <c r="A150" s="915"/>
      <c r="B150" s="1483"/>
      <c r="C150" s="1483"/>
      <c r="D150" s="1483"/>
      <c r="E150" s="1041"/>
      <c r="F150" s="1041"/>
      <c r="G150" s="1039"/>
      <c r="H150" s="1039"/>
      <c r="I150" s="1039"/>
      <c r="J150" s="1039"/>
      <c r="L150" s="915"/>
    </row>
    <row r="151" spans="1:12" s="916" customFormat="1" ht="29.25" customHeight="1">
      <c r="A151" s="915"/>
      <c r="B151" s="1483"/>
      <c r="C151" s="1483"/>
      <c r="D151" s="1483"/>
      <c r="E151" s="1041"/>
      <c r="F151" s="1042"/>
      <c r="G151" s="1039"/>
      <c r="H151" s="1039"/>
      <c r="I151" s="1039"/>
      <c r="J151" s="1039"/>
      <c r="L151" s="915"/>
    </row>
    <row r="152" spans="1:12" s="916" customFormat="1" ht="29.25" customHeight="1">
      <c r="A152" s="915"/>
      <c r="B152" s="1483"/>
      <c r="C152" s="1483"/>
      <c r="D152" s="1483"/>
      <c r="E152" s="1041"/>
      <c r="F152" s="1041"/>
      <c r="G152" s="1039"/>
      <c r="H152" s="1039"/>
      <c r="I152" s="1039"/>
      <c r="J152" s="1039"/>
      <c r="L152" s="915"/>
    </row>
    <row r="153" spans="1:12" s="916" customFormat="1" ht="28.5" customHeight="1">
      <c r="A153" s="915"/>
      <c r="B153" s="1483"/>
      <c r="C153" s="1483"/>
      <c r="D153" s="1483"/>
      <c r="E153" s="1041"/>
      <c r="F153" s="1041"/>
      <c r="G153" s="1039"/>
      <c r="H153" s="1039"/>
      <c r="I153" s="1039"/>
      <c r="J153" s="1039"/>
      <c r="L153" s="915"/>
    </row>
    <row r="154" spans="1:12" s="916" customFormat="1" ht="28.5" customHeight="1">
      <c r="A154" s="915"/>
      <c r="B154" s="1483"/>
      <c r="C154" s="1483"/>
      <c r="D154" s="1483"/>
      <c r="E154" s="1041"/>
      <c r="F154" s="1041"/>
      <c r="G154" s="1039"/>
      <c r="H154" s="1039"/>
      <c r="I154" s="1039"/>
      <c r="J154" s="1039"/>
      <c r="L154" s="915"/>
    </row>
    <row r="155" spans="1:12" s="916" customFormat="1" ht="28.5" customHeight="1">
      <c r="A155" s="915"/>
      <c r="B155" s="1483"/>
      <c r="C155" s="1483"/>
      <c r="D155" s="1483"/>
      <c r="E155" s="1041"/>
      <c r="F155" s="1042"/>
      <c r="G155" s="1039"/>
      <c r="H155" s="1039"/>
      <c r="I155" s="1039"/>
      <c r="J155" s="1039"/>
      <c r="L155" s="915"/>
    </row>
    <row r="156" spans="1:12" s="916" customFormat="1" ht="28.5" customHeight="1">
      <c r="A156" s="915"/>
      <c r="B156" s="1483"/>
      <c r="C156" s="1483"/>
      <c r="D156" s="1483"/>
      <c r="E156" s="1041"/>
      <c r="F156" s="1041"/>
      <c r="G156" s="1039"/>
      <c r="H156" s="1039"/>
      <c r="I156" s="1039"/>
      <c r="J156" s="1039"/>
      <c r="L156" s="915"/>
    </row>
    <row r="157" spans="1:12" s="916" customFormat="1" ht="28.5" customHeight="1">
      <c r="A157" s="915"/>
      <c r="B157" s="1483"/>
      <c r="C157" s="1483"/>
      <c r="D157" s="1483"/>
      <c r="E157" s="1041"/>
      <c r="F157" s="1041"/>
      <c r="G157" s="1039"/>
      <c r="H157" s="1039"/>
      <c r="I157" s="1039"/>
      <c r="J157" s="1039"/>
      <c r="L157" s="915"/>
    </row>
    <row r="158" spans="1:12" s="916" customFormat="1" ht="28.5" customHeight="1">
      <c r="A158" s="915"/>
      <c r="B158" s="1483"/>
      <c r="C158" s="1483"/>
      <c r="D158" s="1483"/>
      <c r="E158" s="1041"/>
      <c r="F158" s="1041"/>
      <c r="G158" s="1039"/>
      <c r="H158" s="1039"/>
      <c r="I158" s="1039"/>
      <c r="J158" s="1039"/>
      <c r="L158" s="915"/>
    </row>
    <row r="159" spans="1:12" s="916" customFormat="1" ht="28.5" customHeight="1">
      <c r="A159" s="915"/>
      <c r="B159" s="1483"/>
      <c r="C159" s="1483"/>
      <c r="D159" s="1483"/>
      <c r="E159" s="1041"/>
      <c r="F159" s="1042"/>
      <c r="G159" s="1039"/>
      <c r="H159" s="1039"/>
      <c r="I159" s="1039"/>
      <c r="J159" s="1039"/>
      <c r="L159" s="915"/>
    </row>
    <row r="160" spans="1:12" s="916" customFormat="1">
      <c r="A160" s="915"/>
      <c r="B160" s="915"/>
      <c r="C160" s="915"/>
      <c r="D160" s="915"/>
      <c r="E160" s="1041"/>
      <c r="F160" s="1041"/>
      <c r="G160" s="1039"/>
      <c r="H160" s="1039"/>
      <c r="I160" s="915"/>
      <c r="J160" s="915"/>
      <c r="L160" s="915"/>
    </row>
    <row r="161" spans="1:12" s="916" customFormat="1">
      <c r="A161" s="915"/>
      <c r="B161" s="915"/>
      <c r="C161" s="915"/>
      <c r="D161" s="915"/>
      <c r="E161" s="1041"/>
      <c r="F161" s="1041"/>
      <c r="G161" s="1039"/>
      <c r="H161" s="1039"/>
      <c r="I161" s="915"/>
      <c r="J161" s="915"/>
      <c r="L161" s="915"/>
    </row>
    <row r="162" spans="1:12" s="916" customFormat="1">
      <c r="A162" s="915"/>
      <c r="B162" s="915"/>
      <c r="C162" s="915"/>
      <c r="D162" s="915"/>
      <c r="E162" s="915"/>
      <c r="F162" s="915"/>
      <c r="G162" s="915"/>
      <c r="H162" s="915"/>
      <c r="I162" s="915"/>
      <c r="J162" s="915"/>
      <c r="L162" s="915"/>
    </row>
    <row r="163" spans="1:12" s="916" customFormat="1">
      <c r="A163" s="915"/>
      <c r="B163" s="915"/>
      <c r="C163" s="915"/>
      <c r="D163" s="915"/>
      <c r="F163" s="915"/>
      <c r="G163" s="915"/>
      <c r="H163" s="915"/>
      <c r="I163" s="915"/>
      <c r="J163" s="915"/>
      <c r="L163" s="915"/>
    </row>
    <row r="164" spans="1:12" s="916" customFormat="1">
      <c r="A164" s="915"/>
      <c r="B164" s="915"/>
      <c r="C164" s="915"/>
      <c r="D164" s="915"/>
      <c r="E164" s="1044"/>
      <c r="F164" s="915"/>
      <c r="G164" s="915"/>
      <c r="H164" s="915"/>
      <c r="I164" s="915"/>
      <c r="J164" s="915"/>
      <c r="L164" s="915"/>
    </row>
    <row r="165" spans="1:12" s="916" customFormat="1">
      <c r="A165" s="915"/>
      <c r="B165" s="915"/>
      <c r="C165" s="915"/>
      <c r="D165" s="915"/>
      <c r="E165" s="1045"/>
      <c r="F165" s="915"/>
      <c r="G165" s="915"/>
      <c r="H165" s="915"/>
      <c r="I165" s="915"/>
      <c r="J165" s="915"/>
      <c r="L165" s="915"/>
    </row>
    <row r="166" spans="1:12" s="916" customFormat="1">
      <c r="A166" s="915"/>
      <c r="B166" s="915"/>
      <c r="C166" s="915"/>
      <c r="D166" s="915"/>
      <c r="E166" s="1045"/>
      <c r="F166" s="915"/>
      <c r="G166" s="915"/>
      <c r="H166" s="915"/>
      <c r="I166" s="915"/>
      <c r="J166" s="915"/>
      <c r="L166" s="915"/>
    </row>
    <row r="167" spans="1:12" s="916" customFormat="1">
      <c r="A167" s="915"/>
      <c r="B167" s="915"/>
      <c r="C167" s="915"/>
      <c r="D167" s="915"/>
      <c r="E167" s="915"/>
      <c r="F167" s="915"/>
      <c r="G167" s="915"/>
      <c r="H167" s="915"/>
      <c r="I167" s="915"/>
      <c r="J167" s="915"/>
      <c r="L167" s="915"/>
    </row>
    <row r="168" spans="1:12" s="916" customFormat="1">
      <c r="A168" s="915"/>
      <c r="B168" s="915"/>
      <c r="C168" s="915"/>
      <c r="D168" s="915"/>
      <c r="E168" s="915"/>
      <c r="F168" s="915"/>
      <c r="G168" s="915"/>
      <c r="H168" s="915"/>
      <c r="I168" s="915"/>
      <c r="J168" s="915"/>
      <c r="L168" s="915"/>
    </row>
    <row r="169" spans="1:12" s="916" customFormat="1">
      <c r="A169" s="915"/>
      <c r="B169" s="915"/>
      <c r="C169" s="915"/>
      <c r="D169" s="915"/>
      <c r="E169" s="915"/>
      <c r="F169" s="915"/>
      <c r="G169" s="915"/>
      <c r="H169" s="915"/>
      <c r="I169" s="915"/>
      <c r="J169" s="915"/>
      <c r="L169" s="915"/>
    </row>
    <row r="170" spans="1:12" s="916" customFormat="1">
      <c r="A170" s="915"/>
      <c r="B170" s="915"/>
      <c r="C170" s="915"/>
      <c r="D170" s="915"/>
      <c r="E170" s="915"/>
      <c r="F170" s="915"/>
      <c r="G170" s="915"/>
      <c r="H170" s="915"/>
      <c r="I170" s="915"/>
      <c r="J170" s="915"/>
      <c r="L170" s="915"/>
    </row>
    <row r="171" spans="1:12" s="916" customFormat="1">
      <c r="A171" s="915"/>
      <c r="B171" s="915"/>
      <c r="C171" s="915"/>
      <c r="D171" s="915"/>
      <c r="E171" s="915"/>
      <c r="F171" s="915"/>
      <c r="G171" s="915"/>
      <c r="H171" s="915"/>
      <c r="I171" s="915"/>
      <c r="J171" s="915"/>
      <c r="L171" s="915"/>
    </row>
    <row r="172" spans="1:12" s="916" customFormat="1">
      <c r="A172" s="915"/>
      <c r="B172" s="915"/>
      <c r="C172" s="915"/>
      <c r="D172" s="915"/>
      <c r="E172" s="915"/>
      <c r="F172" s="915"/>
      <c r="G172" s="915"/>
      <c r="H172" s="915"/>
      <c r="I172" s="915"/>
      <c r="J172" s="915"/>
      <c r="L172" s="915"/>
    </row>
    <row r="173" spans="1:12" s="916" customFormat="1">
      <c r="A173" s="915"/>
      <c r="B173" s="915"/>
      <c r="C173" s="915"/>
      <c r="D173" s="915"/>
      <c r="E173" s="915"/>
      <c r="F173" s="915"/>
      <c r="G173" s="915"/>
      <c r="H173" s="915"/>
      <c r="I173" s="915"/>
      <c r="J173" s="915"/>
      <c r="L173" s="915"/>
    </row>
    <row r="174" spans="1:12" s="916" customFormat="1">
      <c r="A174" s="915"/>
      <c r="B174" s="915"/>
      <c r="C174" s="915"/>
      <c r="D174" s="915"/>
      <c r="E174" s="915"/>
      <c r="F174" s="915"/>
      <c r="G174" s="915"/>
      <c r="H174" s="915"/>
      <c r="I174" s="915"/>
      <c r="J174" s="915"/>
      <c r="L174" s="915"/>
    </row>
    <row r="175" spans="1:12" s="916" customFormat="1">
      <c r="A175" s="915"/>
      <c r="B175" s="915"/>
      <c r="C175" s="915"/>
      <c r="D175" s="915"/>
      <c r="E175" s="915"/>
      <c r="F175" s="915"/>
      <c r="G175" s="915"/>
      <c r="H175" s="915"/>
      <c r="I175" s="915"/>
      <c r="J175" s="915"/>
      <c r="L175" s="915"/>
    </row>
    <row r="176" spans="1:12" s="916" customFormat="1">
      <c r="A176" s="915"/>
      <c r="B176" s="915"/>
      <c r="C176" s="915"/>
      <c r="D176" s="915"/>
      <c r="E176" s="915"/>
      <c r="F176" s="915"/>
      <c r="G176" s="915"/>
      <c r="H176" s="915"/>
      <c r="I176" s="915"/>
      <c r="J176" s="915"/>
      <c r="L176" s="915"/>
    </row>
    <row r="177" spans="1:12" s="916" customFormat="1">
      <c r="A177" s="915"/>
      <c r="B177" s="915"/>
      <c r="C177" s="915"/>
      <c r="D177" s="915"/>
      <c r="E177" s="915"/>
      <c r="F177" s="915"/>
      <c r="G177" s="915"/>
      <c r="H177" s="915"/>
      <c r="I177" s="915"/>
      <c r="J177" s="915"/>
      <c r="L177" s="915"/>
    </row>
    <row r="178" spans="1:12" s="916" customFormat="1">
      <c r="A178" s="915"/>
      <c r="B178" s="915"/>
      <c r="C178" s="915"/>
      <c r="D178" s="915"/>
      <c r="E178" s="915"/>
      <c r="F178" s="915"/>
      <c r="G178" s="915"/>
      <c r="H178" s="915"/>
      <c r="I178" s="915"/>
      <c r="J178" s="915"/>
      <c r="L178" s="915"/>
    </row>
    <row r="179" spans="1:12" s="916" customFormat="1">
      <c r="A179" s="915"/>
      <c r="B179" s="915"/>
      <c r="C179" s="915"/>
      <c r="D179" s="915"/>
      <c r="E179" s="915"/>
      <c r="F179" s="915"/>
      <c r="G179" s="915"/>
      <c r="H179" s="915"/>
      <c r="I179" s="915"/>
      <c r="J179" s="915"/>
      <c r="L179" s="915"/>
    </row>
    <row r="180" spans="1:12" s="916" customFormat="1">
      <c r="A180" s="915"/>
      <c r="B180" s="915"/>
      <c r="C180" s="915"/>
      <c r="D180" s="915"/>
      <c r="E180" s="915"/>
      <c r="F180" s="915"/>
      <c r="G180" s="915"/>
      <c r="H180" s="915"/>
      <c r="I180" s="915"/>
      <c r="J180" s="915"/>
      <c r="L180" s="915"/>
    </row>
    <row r="181" spans="1:12" s="916" customFormat="1">
      <c r="A181" s="915"/>
      <c r="B181" s="915"/>
      <c r="C181" s="915"/>
      <c r="D181" s="915"/>
      <c r="E181" s="915"/>
      <c r="F181" s="915"/>
      <c r="G181" s="915"/>
      <c r="H181" s="915"/>
      <c r="I181" s="915"/>
      <c r="J181" s="915"/>
      <c r="L181" s="915"/>
    </row>
    <row r="182" spans="1:12" s="916" customFormat="1">
      <c r="A182" s="915"/>
      <c r="B182" s="915"/>
      <c r="C182" s="915"/>
      <c r="D182" s="915"/>
      <c r="E182" s="915"/>
      <c r="F182" s="915"/>
      <c r="G182" s="915"/>
      <c r="H182" s="915"/>
      <c r="I182" s="915"/>
      <c r="J182" s="915"/>
      <c r="L182" s="915"/>
    </row>
    <row r="183" spans="1:12" s="916" customFormat="1">
      <c r="A183" s="915"/>
      <c r="B183" s="915"/>
      <c r="C183" s="915"/>
      <c r="D183" s="915"/>
      <c r="E183" s="915"/>
      <c r="F183" s="915"/>
      <c r="G183" s="915"/>
      <c r="H183" s="915"/>
      <c r="I183" s="915"/>
      <c r="J183" s="915"/>
      <c r="L183" s="915"/>
    </row>
    <row r="184" spans="1:12" s="916" customFormat="1">
      <c r="A184" s="915"/>
      <c r="B184" s="915"/>
      <c r="C184" s="915"/>
      <c r="D184" s="915"/>
      <c r="E184" s="915"/>
      <c r="F184" s="915"/>
      <c r="G184" s="915"/>
      <c r="H184" s="915"/>
      <c r="I184" s="915"/>
      <c r="J184" s="915"/>
      <c r="L184" s="915"/>
    </row>
    <row r="185" spans="1:12" s="916" customFormat="1">
      <c r="A185" s="915"/>
      <c r="B185" s="915"/>
      <c r="C185" s="915"/>
      <c r="D185" s="915"/>
      <c r="E185" s="915"/>
      <c r="F185" s="915"/>
      <c r="G185" s="915"/>
      <c r="H185" s="915"/>
      <c r="I185" s="915"/>
      <c r="J185" s="915"/>
      <c r="L185" s="915"/>
    </row>
    <row r="186" spans="1:12" s="916" customFormat="1">
      <c r="A186" s="915"/>
      <c r="B186" s="915"/>
      <c r="C186" s="915"/>
      <c r="D186" s="915"/>
      <c r="E186" s="915"/>
      <c r="F186" s="915"/>
      <c r="G186" s="915"/>
      <c r="H186" s="915"/>
      <c r="I186" s="915"/>
      <c r="J186" s="915"/>
      <c r="L186" s="915"/>
    </row>
    <row r="187" spans="1:12" s="916" customFormat="1">
      <c r="A187" s="915"/>
      <c r="B187" s="915"/>
      <c r="C187" s="915"/>
      <c r="D187" s="915"/>
      <c r="E187" s="915"/>
      <c r="F187" s="915"/>
      <c r="G187" s="915"/>
      <c r="H187" s="915"/>
      <c r="I187" s="915"/>
      <c r="J187" s="915"/>
      <c r="L187" s="915"/>
    </row>
    <row r="188" spans="1:12" s="916" customFormat="1">
      <c r="A188" s="915"/>
      <c r="B188" s="915"/>
      <c r="C188" s="915"/>
      <c r="D188" s="915"/>
      <c r="E188" s="915"/>
      <c r="F188" s="915"/>
      <c r="G188" s="915"/>
      <c r="H188" s="915"/>
      <c r="I188" s="915"/>
      <c r="J188" s="915"/>
      <c r="L188" s="915"/>
    </row>
    <row r="189" spans="1:12" s="916" customFormat="1">
      <c r="A189" s="915"/>
      <c r="B189" s="915"/>
      <c r="C189" s="915"/>
      <c r="D189" s="915"/>
      <c r="E189" s="915"/>
      <c r="F189" s="915"/>
      <c r="G189" s="915"/>
      <c r="H189" s="915"/>
      <c r="I189" s="915"/>
      <c r="J189" s="915"/>
      <c r="L189" s="915"/>
    </row>
    <row r="190" spans="1:12" s="916" customFormat="1">
      <c r="A190" s="915"/>
      <c r="B190" s="915"/>
      <c r="C190" s="915"/>
      <c r="D190" s="915"/>
      <c r="E190" s="915"/>
      <c r="F190" s="915"/>
      <c r="G190" s="915"/>
      <c r="H190" s="915"/>
      <c r="I190" s="915"/>
      <c r="J190" s="915"/>
      <c r="L190" s="915"/>
    </row>
    <row r="191" spans="1:12" s="916" customFormat="1">
      <c r="A191" s="915"/>
      <c r="B191" s="915"/>
      <c r="C191" s="915"/>
      <c r="D191" s="915"/>
      <c r="E191" s="915"/>
      <c r="F191" s="915"/>
      <c r="G191" s="915"/>
      <c r="H191" s="915"/>
      <c r="I191" s="915"/>
      <c r="J191" s="915"/>
      <c r="L191" s="915"/>
    </row>
    <row r="192" spans="1:12" s="916" customFormat="1">
      <c r="A192" s="915"/>
      <c r="B192" s="915"/>
      <c r="C192" s="915"/>
      <c r="D192" s="915"/>
      <c r="E192" s="915"/>
      <c r="F192" s="915"/>
      <c r="G192" s="915"/>
      <c r="H192" s="915"/>
      <c r="I192" s="915"/>
      <c r="J192" s="915"/>
      <c r="L192" s="915"/>
    </row>
    <row r="193" spans="1:12" s="916" customFormat="1">
      <c r="A193" s="915"/>
      <c r="B193" s="915"/>
      <c r="C193" s="915"/>
      <c r="D193" s="915"/>
      <c r="E193" s="915"/>
      <c r="F193" s="915"/>
      <c r="G193" s="915"/>
      <c r="H193" s="915"/>
      <c r="I193" s="915"/>
      <c r="J193" s="915"/>
      <c r="L193" s="915"/>
    </row>
    <row r="194" spans="1:12" s="916" customFormat="1">
      <c r="A194" s="915"/>
      <c r="B194" s="915"/>
      <c r="C194" s="915"/>
      <c r="D194" s="915"/>
      <c r="E194" s="915"/>
      <c r="F194" s="915"/>
      <c r="G194" s="915"/>
      <c r="H194" s="915"/>
      <c r="I194" s="915"/>
      <c r="J194" s="915"/>
      <c r="L194" s="915"/>
    </row>
    <row r="195" spans="1:12" s="916" customFormat="1">
      <c r="A195" s="915"/>
      <c r="B195" s="915"/>
      <c r="C195" s="915"/>
      <c r="D195" s="915"/>
      <c r="E195" s="915"/>
      <c r="F195" s="915"/>
      <c r="G195" s="915"/>
      <c r="H195" s="915"/>
      <c r="I195" s="915"/>
      <c r="J195" s="915"/>
      <c r="L195" s="915"/>
    </row>
    <row r="196" spans="1:12" s="916" customFormat="1">
      <c r="A196" s="915"/>
      <c r="B196" s="915"/>
      <c r="C196" s="915"/>
      <c r="D196" s="915"/>
      <c r="E196" s="915"/>
      <c r="F196" s="915"/>
      <c r="G196" s="915"/>
      <c r="H196" s="915"/>
      <c r="I196" s="915"/>
      <c r="J196" s="915"/>
      <c r="L196" s="915"/>
    </row>
    <row r="197" spans="1:12" s="916" customFormat="1">
      <c r="A197" s="915"/>
      <c r="B197" s="915"/>
      <c r="C197" s="915"/>
      <c r="D197" s="915"/>
      <c r="E197" s="915"/>
      <c r="F197" s="915"/>
      <c r="G197" s="915"/>
      <c r="H197" s="915"/>
      <c r="I197" s="915"/>
      <c r="J197" s="915"/>
      <c r="L197" s="915"/>
    </row>
    <row r="198" spans="1:12" s="916" customFormat="1">
      <c r="A198" s="915"/>
      <c r="B198" s="915"/>
      <c r="C198" s="915"/>
      <c r="D198" s="915"/>
      <c r="E198" s="915"/>
      <c r="F198" s="915"/>
      <c r="G198" s="915"/>
      <c r="H198" s="915"/>
      <c r="I198" s="915"/>
      <c r="J198" s="915"/>
      <c r="L198" s="915"/>
    </row>
    <row r="199" spans="1:12" s="916" customFormat="1">
      <c r="A199" s="915"/>
      <c r="B199" s="915"/>
      <c r="C199" s="915"/>
      <c r="D199" s="915"/>
      <c r="E199" s="915"/>
      <c r="F199" s="915"/>
      <c r="G199" s="915"/>
      <c r="H199" s="915"/>
      <c r="I199" s="915"/>
      <c r="J199" s="915"/>
      <c r="L199" s="915"/>
    </row>
    <row r="200" spans="1:12" s="916" customFormat="1">
      <c r="A200" s="915"/>
      <c r="B200" s="915"/>
      <c r="C200" s="915"/>
      <c r="D200" s="915"/>
      <c r="E200" s="915"/>
      <c r="F200" s="915"/>
      <c r="G200" s="915"/>
      <c r="H200" s="915"/>
      <c r="I200" s="915"/>
      <c r="J200" s="915"/>
      <c r="L200" s="915"/>
    </row>
    <row r="201" spans="1:12" s="916" customFormat="1">
      <c r="A201" s="915"/>
      <c r="B201" s="915"/>
      <c r="C201" s="915"/>
      <c r="D201" s="915"/>
      <c r="E201" s="915"/>
      <c r="F201" s="915"/>
      <c r="G201" s="915"/>
      <c r="H201" s="915"/>
      <c r="I201" s="915"/>
      <c r="J201" s="915"/>
      <c r="L201" s="915"/>
    </row>
    <row r="202" spans="1:12" s="916" customFormat="1">
      <c r="A202" s="915"/>
      <c r="B202" s="915"/>
      <c r="C202" s="915"/>
      <c r="D202" s="915"/>
      <c r="E202" s="915"/>
      <c r="F202" s="915"/>
      <c r="G202" s="915"/>
      <c r="H202" s="915"/>
      <c r="I202" s="915"/>
      <c r="J202" s="915"/>
      <c r="L202" s="915"/>
    </row>
    <row r="203" spans="1:12" s="916" customFormat="1">
      <c r="A203" s="915"/>
      <c r="B203" s="915"/>
      <c r="C203" s="915"/>
      <c r="D203" s="915"/>
      <c r="E203" s="915"/>
      <c r="F203" s="915"/>
      <c r="G203" s="915"/>
      <c r="H203" s="915"/>
      <c r="I203" s="915"/>
      <c r="J203" s="915"/>
      <c r="L203" s="915"/>
    </row>
    <row r="204" spans="1:12" s="916" customFormat="1">
      <c r="A204" s="915"/>
      <c r="B204" s="915"/>
      <c r="C204" s="915"/>
      <c r="D204" s="915"/>
      <c r="E204" s="915"/>
      <c r="F204" s="915"/>
      <c r="G204" s="915"/>
      <c r="H204" s="915"/>
      <c r="I204" s="915"/>
      <c r="J204" s="915"/>
      <c r="L204" s="915"/>
    </row>
    <row r="205" spans="1:12" s="916" customFormat="1">
      <c r="A205" s="915"/>
      <c r="B205" s="915"/>
      <c r="C205" s="915"/>
      <c r="D205" s="915"/>
      <c r="E205" s="915"/>
      <c r="F205" s="915"/>
      <c r="G205" s="915"/>
      <c r="H205" s="915"/>
      <c r="I205" s="915"/>
      <c r="J205" s="915"/>
      <c r="L205" s="915"/>
    </row>
    <row r="206" spans="1:12" s="916" customFormat="1">
      <c r="A206" s="915"/>
      <c r="B206" s="915"/>
      <c r="C206" s="915"/>
      <c r="D206" s="915"/>
      <c r="E206" s="915"/>
      <c r="F206" s="915"/>
      <c r="G206" s="915"/>
      <c r="H206" s="915"/>
      <c r="I206" s="915"/>
      <c r="J206" s="915"/>
      <c r="L206" s="915"/>
    </row>
    <row r="207" spans="1:12" s="916" customFormat="1">
      <c r="A207" s="915"/>
      <c r="B207" s="915"/>
      <c r="C207" s="915"/>
      <c r="D207" s="915"/>
      <c r="E207" s="915"/>
      <c r="F207" s="915"/>
      <c r="G207" s="915"/>
      <c r="H207" s="915"/>
      <c r="I207" s="915"/>
      <c r="J207" s="915"/>
      <c r="L207" s="915"/>
    </row>
    <row r="208" spans="1:12" s="916" customFormat="1">
      <c r="A208" s="915"/>
      <c r="B208" s="915"/>
      <c r="C208" s="915"/>
      <c r="D208" s="915"/>
      <c r="E208" s="915"/>
      <c r="F208" s="915"/>
      <c r="G208" s="915"/>
      <c r="H208" s="915"/>
      <c r="I208" s="915"/>
      <c r="J208" s="915"/>
      <c r="L208" s="915"/>
    </row>
    <row r="209" spans="1:12" s="916" customFormat="1">
      <c r="A209" s="915"/>
      <c r="B209" s="915"/>
      <c r="C209" s="915"/>
      <c r="D209" s="915"/>
      <c r="E209" s="915"/>
      <c r="F209" s="915"/>
      <c r="G209" s="915"/>
      <c r="H209" s="915"/>
      <c r="I209" s="915"/>
      <c r="J209" s="915"/>
      <c r="L209" s="915"/>
    </row>
    <row r="210" spans="1:12" s="916" customFormat="1">
      <c r="A210" s="915"/>
      <c r="B210" s="915"/>
      <c r="C210" s="915"/>
      <c r="D210" s="915"/>
      <c r="E210" s="915"/>
      <c r="F210" s="915"/>
      <c r="G210" s="915"/>
      <c r="H210" s="915"/>
      <c r="I210" s="915"/>
      <c r="J210" s="915"/>
      <c r="L210" s="915"/>
    </row>
    <row r="211" spans="1:12" s="916" customFormat="1">
      <c r="A211" s="915"/>
      <c r="B211" s="915"/>
      <c r="C211" s="915"/>
      <c r="D211" s="915"/>
      <c r="E211" s="915"/>
      <c r="F211" s="915"/>
      <c r="G211" s="915"/>
      <c r="H211" s="915"/>
      <c r="I211" s="915"/>
      <c r="J211" s="915"/>
      <c r="L211" s="915"/>
    </row>
    <row r="212" spans="1:12" s="916" customFormat="1">
      <c r="A212" s="915"/>
      <c r="B212" s="915"/>
      <c r="C212" s="915"/>
      <c r="D212" s="915"/>
      <c r="E212" s="915"/>
      <c r="F212" s="915"/>
      <c r="G212" s="915"/>
      <c r="H212" s="915"/>
      <c r="I212" s="915"/>
      <c r="J212" s="915"/>
      <c r="L212" s="915"/>
    </row>
    <row r="213" spans="1:12" s="916" customFormat="1">
      <c r="A213" s="915"/>
      <c r="B213" s="915"/>
      <c r="C213" s="915"/>
      <c r="D213" s="915"/>
      <c r="E213" s="915"/>
      <c r="F213" s="915"/>
      <c r="G213" s="915"/>
      <c r="H213" s="915"/>
      <c r="I213" s="915"/>
      <c r="J213" s="915"/>
      <c r="L213" s="915"/>
    </row>
    <row r="214" spans="1:12" s="916" customFormat="1">
      <c r="A214" s="915"/>
      <c r="B214" s="915"/>
      <c r="C214" s="915"/>
      <c r="D214" s="915"/>
      <c r="E214" s="915"/>
      <c r="F214" s="915"/>
      <c r="G214" s="915"/>
      <c r="H214" s="915"/>
      <c r="I214" s="915"/>
      <c r="J214" s="915"/>
      <c r="L214" s="915"/>
    </row>
    <row r="215" spans="1:12" s="916" customFormat="1">
      <c r="A215" s="915"/>
      <c r="B215" s="915"/>
      <c r="C215" s="915"/>
      <c r="D215" s="915"/>
      <c r="E215" s="915"/>
      <c r="F215" s="915"/>
      <c r="G215" s="915"/>
      <c r="H215" s="915"/>
      <c r="I215" s="915"/>
      <c r="J215" s="915"/>
      <c r="L215" s="915"/>
    </row>
    <row r="216" spans="1:12" s="916" customFormat="1">
      <c r="A216" s="915"/>
      <c r="B216" s="915"/>
      <c r="C216" s="915"/>
      <c r="D216" s="915"/>
      <c r="E216" s="915"/>
      <c r="F216" s="915"/>
      <c r="G216" s="915"/>
      <c r="H216" s="915"/>
      <c r="I216" s="915"/>
      <c r="J216" s="915"/>
      <c r="L216" s="915"/>
    </row>
    <row r="217" spans="1:12">
      <c r="D217" s="915"/>
      <c r="E217" s="915"/>
      <c r="F217" s="915"/>
      <c r="G217" s="915"/>
      <c r="H217" s="915"/>
      <c r="I217" s="915"/>
      <c r="J217" s="915"/>
    </row>
    <row r="218" spans="1:12">
      <c r="E218" s="915"/>
      <c r="F218" s="915"/>
      <c r="G218" s="915"/>
      <c r="H218" s="915"/>
    </row>
    <row r="219" spans="1:12">
      <c r="E219" s="915"/>
      <c r="F219" s="915"/>
      <c r="G219" s="915"/>
      <c r="H219" s="915"/>
    </row>
  </sheetData>
  <mergeCells count="33">
    <mergeCell ref="F3:J3"/>
    <mergeCell ref="F7:H7"/>
    <mergeCell ref="F8:H8"/>
    <mergeCell ref="F28:G28"/>
    <mergeCell ref="F29:G29"/>
    <mergeCell ref="E11:F11"/>
    <mergeCell ref="H6:J6"/>
    <mergeCell ref="E37:I38"/>
    <mergeCell ref="B147:D147"/>
    <mergeCell ref="G47:H47"/>
    <mergeCell ref="G48:H48"/>
    <mergeCell ref="B122:D122"/>
    <mergeCell ref="B139:D139"/>
    <mergeCell ref="B141:D141"/>
    <mergeCell ref="B142:D142"/>
    <mergeCell ref="B143:D143"/>
    <mergeCell ref="B144:D144"/>
    <mergeCell ref="B145:D145"/>
    <mergeCell ref="B146:D146"/>
    <mergeCell ref="F72:G72"/>
    <mergeCell ref="I72:J72"/>
    <mergeCell ref="B159:D159"/>
    <mergeCell ref="B148:D148"/>
    <mergeCell ref="B149:D149"/>
    <mergeCell ref="B150:D150"/>
    <mergeCell ref="B151:D151"/>
    <mergeCell ref="B152:D152"/>
    <mergeCell ref="B153:D153"/>
    <mergeCell ref="B154:D154"/>
    <mergeCell ref="B155:D155"/>
    <mergeCell ref="B156:D156"/>
    <mergeCell ref="B157:D157"/>
    <mergeCell ref="B158:D158"/>
  </mergeCells>
  <conditionalFormatting sqref="F71:G71">
    <cfRule type="expression" dxfId="120" priority="113">
      <formula>$F$51&lt;=($G$48*0.9)</formula>
    </cfRule>
    <cfRule type="expression" dxfId="119" priority="114">
      <formula>$F$51&gt;($G$48*1.1)</formula>
    </cfRule>
  </conditionalFormatting>
  <conditionalFormatting sqref="H51">
    <cfRule type="cellIs" dxfId="118" priority="1" operator="lessThan">
      <formula>0.07</formula>
    </cfRule>
    <cfRule type="cellIs" dxfId="117" priority="2" operator="lessThan">
      <formula>0.15</formula>
    </cfRule>
    <cfRule type="cellIs" dxfId="116" priority="3" operator="lessThan">
      <formula>"$G51 &lt; 7"</formula>
    </cfRule>
  </conditionalFormatting>
  <hyperlinks>
    <hyperlink ref="H39" r:id="rId1" xr:uid="{00000000-0004-0000-0500-000000000000}"/>
  </hyperlinks>
  <printOptions horizontalCentered="1"/>
  <pageMargins left="0.25" right="0.25" top="0.75" bottom="0.75" header="0.3" footer="0.3"/>
  <pageSetup scale="6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HiddenTables!$G$25:$G$47</xm:f>
          </x14:formula1>
          <xm:sqref>G12:G15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36"/>
  <sheetViews>
    <sheetView windowProtection="1" view="pageLayout" zoomScaleNormal="100" workbookViewId="0">
      <selection sqref="A1:D1"/>
    </sheetView>
  </sheetViews>
  <sheetFormatPr defaultColWidth="9.140625" defaultRowHeight="15"/>
  <cols>
    <col min="1" max="1" width="39.140625" style="580" customWidth="1"/>
    <col min="2" max="2" width="13.140625" style="581" customWidth="1"/>
    <col min="3" max="3" width="12.7109375" style="581" customWidth="1"/>
    <col min="4" max="4" width="13.42578125" style="581" customWidth="1"/>
    <col min="5" max="5" width="52.28515625" style="580" customWidth="1"/>
    <col min="6" max="16384" width="9.140625" style="580"/>
  </cols>
  <sheetData>
    <row r="1" spans="1:5" ht="19.5" thickBot="1">
      <c r="A1" s="1521" t="s">
        <v>734</v>
      </c>
      <c r="B1" s="1522"/>
      <c r="C1" s="1522"/>
      <c r="D1" s="1522"/>
      <c r="E1" s="617" t="s">
        <v>215</v>
      </c>
    </row>
    <row r="2" spans="1:5">
      <c r="A2" s="580" t="s">
        <v>733</v>
      </c>
    </row>
    <row r="3" spans="1:5" ht="10.5" customHeight="1" thickBot="1"/>
    <row r="4" spans="1:5">
      <c r="A4" s="1517" t="s">
        <v>732</v>
      </c>
      <c r="B4" s="1514" t="s">
        <v>731</v>
      </c>
      <c r="C4" s="1515"/>
      <c r="D4" s="1516"/>
      <c r="E4" s="1519" t="s">
        <v>966</v>
      </c>
    </row>
    <row r="5" spans="1:5" ht="15.75" thickBot="1">
      <c r="A5" s="1518"/>
      <c r="B5" s="615" t="s">
        <v>730</v>
      </c>
      <c r="C5" s="616" t="s">
        <v>967</v>
      </c>
      <c r="D5" s="615" t="s">
        <v>729</v>
      </c>
      <c r="E5" s="1520"/>
    </row>
    <row r="6" spans="1:5">
      <c r="A6" s="614" t="s">
        <v>728</v>
      </c>
      <c r="B6" s="613"/>
      <c r="C6" s="612"/>
      <c r="D6" s="611"/>
      <c r="E6" s="610" t="s">
        <v>727</v>
      </c>
    </row>
    <row r="7" spans="1:5">
      <c r="A7" s="609" t="s">
        <v>726</v>
      </c>
      <c r="B7" s="608"/>
      <c r="C7" s="607"/>
      <c r="D7" s="606"/>
      <c r="E7" s="605" t="s">
        <v>725</v>
      </c>
    </row>
    <row r="8" spans="1:5">
      <c r="A8" s="595" t="s">
        <v>724</v>
      </c>
      <c r="B8" s="599"/>
      <c r="C8" s="598"/>
      <c r="D8" s="597"/>
      <c r="E8" s="602" t="s">
        <v>723</v>
      </c>
    </row>
    <row r="9" spans="1:5">
      <c r="A9" s="604" t="s">
        <v>722</v>
      </c>
      <c r="B9" s="598"/>
      <c r="C9" s="598"/>
      <c r="D9" s="592"/>
      <c r="E9" s="603" t="s">
        <v>721</v>
      </c>
    </row>
    <row r="10" spans="1:5">
      <c r="A10" s="595" t="s">
        <v>720</v>
      </c>
      <c r="B10" s="1507"/>
      <c r="C10" s="1508"/>
      <c r="D10" s="1509"/>
      <c r="E10" s="602" t="s">
        <v>719</v>
      </c>
    </row>
    <row r="11" spans="1:5">
      <c r="A11" s="594" t="s">
        <v>709</v>
      </c>
      <c r="B11" s="599"/>
      <c r="C11" s="592"/>
      <c r="D11" s="597"/>
      <c r="E11" s="600" t="s">
        <v>718</v>
      </c>
    </row>
    <row r="12" spans="1:5">
      <c r="A12" s="594" t="s">
        <v>707</v>
      </c>
      <c r="B12" s="599"/>
      <c r="C12" s="592"/>
      <c r="D12" s="591"/>
      <c r="E12" s="590" t="s">
        <v>717</v>
      </c>
    </row>
    <row r="13" spans="1:5">
      <c r="A13" s="595" t="s">
        <v>716</v>
      </c>
      <c r="B13" s="599"/>
      <c r="C13" s="598"/>
      <c r="D13" s="597"/>
      <c r="E13" s="596" t="s">
        <v>715</v>
      </c>
    </row>
    <row r="14" spans="1:5">
      <c r="A14" s="595" t="s">
        <v>714</v>
      </c>
      <c r="B14" s="593"/>
      <c r="C14" s="598"/>
      <c r="D14" s="597"/>
      <c r="E14" s="596" t="s">
        <v>698</v>
      </c>
    </row>
    <row r="15" spans="1:5">
      <c r="A15" s="595" t="s">
        <v>713</v>
      </c>
      <c r="B15" s="593"/>
      <c r="C15" s="592"/>
      <c r="D15" s="597"/>
      <c r="E15" s="595" t="s">
        <v>712</v>
      </c>
    </row>
    <row r="16" spans="1:5">
      <c r="A16" s="595" t="s">
        <v>711</v>
      </c>
      <c r="B16" s="1507"/>
      <c r="C16" s="1508"/>
      <c r="D16" s="1509"/>
      <c r="E16" s="602" t="s">
        <v>710</v>
      </c>
    </row>
    <row r="17" spans="1:5" ht="28.5">
      <c r="A17" s="601" t="s">
        <v>709</v>
      </c>
      <c r="B17" s="599"/>
      <c r="C17" s="592"/>
      <c r="D17" s="592"/>
      <c r="E17" s="600" t="s">
        <v>708</v>
      </c>
    </row>
    <row r="18" spans="1:5">
      <c r="A18" s="594" t="s">
        <v>707</v>
      </c>
      <c r="B18" s="599"/>
      <c r="C18" s="592"/>
      <c r="D18" s="591"/>
      <c r="E18" s="590" t="s">
        <v>706</v>
      </c>
    </row>
    <row r="19" spans="1:5">
      <c r="A19" s="595" t="s">
        <v>705</v>
      </c>
      <c r="B19" s="599"/>
      <c r="C19" s="592"/>
      <c r="D19" s="592"/>
      <c r="E19" s="595" t="s">
        <v>704</v>
      </c>
    </row>
    <row r="20" spans="1:5">
      <c r="A20" s="595" t="s">
        <v>703</v>
      </c>
      <c r="B20" s="599"/>
      <c r="C20" s="592"/>
      <c r="D20" s="591"/>
      <c r="E20" s="595" t="s">
        <v>702</v>
      </c>
    </row>
    <row r="21" spans="1:5">
      <c r="A21" s="595" t="s">
        <v>701</v>
      </c>
      <c r="B21" s="599"/>
      <c r="C21" s="598"/>
      <c r="D21" s="592"/>
      <c r="E21" s="595" t="s">
        <v>700</v>
      </c>
    </row>
    <row r="22" spans="1:5">
      <c r="A22" s="595" t="s">
        <v>699</v>
      </c>
      <c r="B22" s="593"/>
      <c r="C22" s="598"/>
      <c r="D22" s="597"/>
      <c r="E22" s="596" t="s">
        <v>698</v>
      </c>
    </row>
    <row r="23" spans="1:5">
      <c r="A23" s="595" t="s">
        <v>697</v>
      </c>
      <c r="B23" s="1507"/>
      <c r="C23" s="1508"/>
      <c r="D23" s="1509"/>
      <c r="E23" s="595"/>
    </row>
    <row r="24" spans="1:5">
      <c r="A24" s="594" t="s">
        <v>696</v>
      </c>
      <c r="B24" s="593"/>
      <c r="C24" s="592"/>
      <c r="D24" s="591"/>
      <c r="E24" s="590" t="s">
        <v>695</v>
      </c>
    </row>
    <row r="25" spans="1:5" ht="15.75" thickBot="1">
      <c r="A25" s="589" t="s">
        <v>694</v>
      </c>
      <c r="B25" s="588"/>
      <c r="C25" s="587"/>
      <c r="D25" s="586"/>
      <c r="E25" s="585" t="s">
        <v>693</v>
      </c>
    </row>
    <row r="26" spans="1:5" ht="15.75" thickBot="1"/>
    <row r="27" spans="1:5" ht="15.75" thickBot="1">
      <c r="A27" s="1510" t="s">
        <v>692</v>
      </c>
      <c r="B27" s="1511"/>
      <c r="C27" s="1511"/>
      <c r="D27" s="1511"/>
      <c r="E27" s="1512"/>
    </row>
    <row r="28" spans="1:5">
      <c r="A28" s="584" t="s">
        <v>691</v>
      </c>
      <c r="B28" s="1513" t="s">
        <v>690</v>
      </c>
      <c r="C28" s="1513"/>
      <c r="D28" s="1513"/>
      <c r="E28" s="584" t="s">
        <v>689</v>
      </c>
    </row>
    <row r="29" spans="1:5">
      <c r="A29" s="583" t="s">
        <v>688</v>
      </c>
      <c r="B29" s="1506"/>
      <c r="C29" s="1506"/>
      <c r="D29" s="1506"/>
      <c r="E29" s="582"/>
    </row>
    <row r="30" spans="1:5">
      <c r="A30" s="583" t="s">
        <v>687</v>
      </c>
      <c r="B30" s="1506"/>
      <c r="C30" s="1506"/>
      <c r="D30" s="1506"/>
      <c r="E30" s="582"/>
    </row>
    <row r="31" spans="1:5">
      <c r="A31" s="583" t="s">
        <v>686</v>
      </c>
      <c r="B31" s="1506"/>
      <c r="C31" s="1506"/>
      <c r="D31" s="1506"/>
      <c r="E31" s="582"/>
    </row>
    <row r="32" spans="1:5">
      <c r="A32" s="583" t="s">
        <v>685</v>
      </c>
      <c r="B32" s="1506"/>
      <c r="C32" s="1506"/>
      <c r="D32" s="1506"/>
      <c r="E32" s="582"/>
    </row>
    <row r="33" spans="1:5">
      <c r="A33" s="583" t="s">
        <v>684</v>
      </c>
      <c r="B33" s="1506"/>
      <c r="C33" s="1506"/>
      <c r="D33" s="1506"/>
      <c r="E33" s="582"/>
    </row>
    <row r="34" spans="1:5">
      <c r="A34" s="583" t="s">
        <v>684</v>
      </c>
      <c r="B34" s="1506"/>
      <c r="C34" s="1506"/>
      <c r="D34" s="1506"/>
      <c r="E34" s="582"/>
    </row>
    <row r="35" spans="1:5">
      <c r="A35" s="583" t="s">
        <v>684</v>
      </c>
      <c r="B35" s="1506"/>
      <c r="C35" s="1506"/>
      <c r="D35" s="1506"/>
      <c r="E35" s="582"/>
    </row>
    <row r="36" spans="1:5">
      <c r="A36" s="583" t="s">
        <v>684</v>
      </c>
      <c r="B36" s="1506"/>
      <c r="C36" s="1506"/>
      <c r="D36" s="1506"/>
      <c r="E36" s="582"/>
    </row>
  </sheetData>
  <mergeCells count="17">
    <mergeCell ref="B16:D16"/>
    <mergeCell ref="B4:D4"/>
    <mergeCell ref="A4:A5"/>
    <mergeCell ref="E4:E5"/>
    <mergeCell ref="A1:D1"/>
    <mergeCell ref="B10:D10"/>
    <mergeCell ref="B23:D23"/>
    <mergeCell ref="B32:D32"/>
    <mergeCell ref="A27:E27"/>
    <mergeCell ref="B28:D28"/>
    <mergeCell ref="B29:D29"/>
    <mergeCell ref="B30:D30"/>
    <mergeCell ref="B33:D33"/>
    <mergeCell ref="B34:D34"/>
    <mergeCell ref="B35:D35"/>
    <mergeCell ref="B36:D36"/>
    <mergeCell ref="B31:D31"/>
  </mergeCells>
  <printOptions horizontalCentered="1" verticalCentered="1"/>
  <pageMargins left="0.7" right="0.7" top="0.88166666666666671" bottom="0.62" header="0.3" footer="0.3"/>
  <pageSetup scale="93" orientation="landscape" r:id="rId1"/>
  <headerFooter>
    <oddHeader>&amp;C&amp;"Arial,Bold"&amp;12Existing Building Commissioning (EBCx) Program
Assessment Phase&amp;R&amp;G</oddHeader>
    <oddFooter xml:space="preserve">&amp;R&amp;9EBCx Assessment Phase
</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B55"/>
  <sheetViews>
    <sheetView windowProtection="1" view="pageLayout" topLeftCell="B1" zoomScale="75" zoomScaleNormal="100" zoomScalePageLayoutView="75" workbookViewId="0">
      <selection activeCell="H16" sqref="H16"/>
    </sheetView>
  </sheetViews>
  <sheetFormatPr defaultColWidth="9.140625" defaultRowHeight="12.75"/>
  <cols>
    <col min="1" max="1" width="6" style="14" customWidth="1"/>
    <col min="2" max="2" width="33.28515625" style="14" bestFit="1" customWidth="1"/>
    <col min="3" max="3" width="25.42578125" style="14" customWidth="1"/>
    <col min="4" max="4" width="20.140625" style="14" customWidth="1"/>
    <col min="5" max="5" width="10.28515625" style="14" customWidth="1"/>
    <col min="6" max="6" width="6.85546875" style="14" customWidth="1"/>
    <col min="7" max="7" width="5.42578125" style="14" customWidth="1"/>
    <col min="8" max="8" width="13.28515625" style="14" customWidth="1"/>
    <col min="9" max="9" width="11.42578125" style="14" customWidth="1"/>
    <col min="10" max="11" width="13.140625" style="14" customWidth="1"/>
    <col min="12" max="12" width="12.28515625" style="14" customWidth="1"/>
    <col min="13" max="13" width="13" style="14" customWidth="1"/>
    <col min="14" max="14" width="12" style="14" customWidth="1"/>
    <col min="15" max="15" width="13.85546875" style="14" customWidth="1"/>
    <col min="16" max="16" width="11.85546875" style="14" customWidth="1"/>
    <col min="17" max="17" width="11.42578125" style="14" customWidth="1"/>
    <col min="18" max="18" width="11.28515625" style="14" customWidth="1"/>
    <col min="19" max="19" width="5.42578125" style="14" customWidth="1"/>
    <col min="20" max="20" width="5.140625" style="14" customWidth="1"/>
    <col min="21" max="21" width="8.140625" style="14" customWidth="1"/>
    <col min="22" max="22" width="3.85546875" style="14" customWidth="1"/>
    <col min="23" max="24" width="11.28515625" style="14" customWidth="1"/>
    <col min="25" max="25" width="16.140625" style="14" bestFit="1" customWidth="1"/>
    <col min="26" max="26" width="9.42578125" style="14" bestFit="1" customWidth="1"/>
    <col min="27" max="27" width="9.140625" style="14"/>
    <col min="28" max="28" width="12.5703125" style="14" bestFit="1" customWidth="1"/>
    <col min="29" max="16384" width="9.140625" style="14"/>
  </cols>
  <sheetData>
    <row r="1" spans="1:28" ht="20.25" customHeight="1">
      <c r="A1" s="1560"/>
      <c r="B1" s="1560"/>
      <c r="C1" s="1560"/>
      <c r="D1" s="1560"/>
      <c r="E1" s="1560"/>
      <c r="F1" s="1560"/>
      <c r="G1" s="758"/>
      <c r="H1" s="758"/>
      <c r="I1" s="758"/>
      <c r="J1" s="758"/>
      <c r="K1" s="758"/>
      <c r="L1" s="758"/>
      <c r="M1" s="758"/>
      <c r="N1" s="1560" t="s">
        <v>742</v>
      </c>
      <c r="O1" s="1560"/>
      <c r="P1" s="757" t="s">
        <v>792</v>
      </c>
      <c r="Q1" s="756"/>
      <c r="R1" s="752"/>
      <c r="T1" s="752"/>
      <c r="U1" s="752"/>
      <c r="V1" s="755"/>
      <c r="W1" s="754"/>
      <c r="X1" s="754"/>
    </row>
    <row r="2" spans="1:28" ht="6" customHeight="1" thickBot="1">
      <c r="A2" s="753"/>
      <c r="D2" s="752"/>
      <c r="E2" s="751"/>
      <c r="F2" s="1561"/>
      <c r="G2" s="1561"/>
      <c r="H2" s="1561"/>
      <c r="I2" s="1561"/>
      <c r="J2" s="1561"/>
      <c r="K2" s="1561"/>
      <c r="L2" s="1561"/>
      <c r="M2" s="1561"/>
      <c r="N2" s="1561"/>
      <c r="O2" s="1561"/>
      <c r="P2" s="1561"/>
      <c r="Q2" s="750"/>
      <c r="V2" s="678"/>
      <c r="W2" s="718"/>
      <c r="X2" s="718"/>
    </row>
    <row r="3" spans="1:28" ht="17.25" customHeight="1" thickBot="1">
      <c r="A3" s="736"/>
      <c r="B3" s="747" t="s">
        <v>215</v>
      </c>
      <c r="C3" s="749"/>
      <c r="D3" s="732"/>
      <c r="E3" s="732"/>
      <c r="F3" s="732"/>
      <c r="G3" s="732"/>
      <c r="H3" s="732"/>
      <c r="I3" s="732"/>
      <c r="J3" s="732"/>
      <c r="K3" s="732"/>
      <c r="L3" s="748"/>
      <c r="M3" s="748"/>
      <c r="N3" s="747" t="s">
        <v>791</v>
      </c>
      <c r="O3" s="734" t="s">
        <v>790</v>
      </c>
      <c r="P3" s="746">
        <v>7.2469000000000006E-2</v>
      </c>
      <c r="Q3" s="732" t="s">
        <v>783</v>
      </c>
      <c r="R3" s="1543" t="s">
        <v>789</v>
      </c>
      <c r="S3" s="1544"/>
      <c r="T3" s="1544"/>
      <c r="U3" s="1545"/>
      <c r="V3" s="680"/>
      <c r="W3" s="718"/>
      <c r="X3" s="718"/>
    </row>
    <row r="4" spans="1:28" ht="26.25" thickBot="1">
      <c r="A4" s="741"/>
      <c r="B4" s="726"/>
      <c r="C4" s="745"/>
      <c r="D4" s="250"/>
      <c r="E4" s="250"/>
      <c r="F4" s="250"/>
      <c r="G4" s="250"/>
      <c r="H4" s="744" t="s">
        <v>752</v>
      </c>
      <c r="I4" s="744" t="s">
        <v>788</v>
      </c>
      <c r="J4" s="744" t="s">
        <v>751</v>
      </c>
      <c r="K4" s="744" t="s">
        <v>787</v>
      </c>
      <c r="N4" s="726"/>
      <c r="O4" s="727" t="s">
        <v>786</v>
      </c>
      <c r="P4" s="743">
        <v>0.81859999999999999</v>
      </c>
      <c r="Q4" s="742" t="s">
        <v>783</v>
      </c>
      <c r="R4" s="1546" t="s">
        <v>785</v>
      </c>
      <c r="S4" s="1547"/>
      <c r="T4" s="1547"/>
      <c r="U4" s="1548"/>
      <c r="V4" s="680"/>
      <c r="W4" s="718"/>
      <c r="X4" s="718"/>
    </row>
    <row r="5" spans="1:28" ht="15.75" customHeight="1" thickBot="1">
      <c r="A5" s="741"/>
      <c r="B5" s="726" t="s">
        <v>734</v>
      </c>
      <c r="C5" s="1546"/>
      <c r="D5" s="1547"/>
      <c r="E5" s="1548"/>
      <c r="F5" s="250"/>
      <c r="G5" s="250"/>
      <c r="H5" s="740">
        <f>+W43</f>
        <v>73333.333333333343</v>
      </c>
      <c r="I5" s="740">
        <f>+SQRT(Y43)</f>
        <v>5270.4627669472984</v>
      </c>
      <c r="J5" s="740">
        <f>+Z43</f>
        <v>550</v>
      </c>
      <c r="K5" s="740">
        <f>+SQRT(AB43)</f>
        <v>16.666666666666668</v>
      </c>
      <c r="M5" s="250"/>
      <c r="N5" s="250"/>
      <c r="U5" s="625"/>
      <c r="V5" s="680"/>
      <c r="W5" s="718"/>
      <c r="X5" s="718"/>
    </row>
    <row r="6" spans="1:28" ht="15.75" customHeight="1" thickBot="1">
      <c r="A6" s="723"/>
      <c r="B6" s="721" t="s">
        <v>784</v>
      </c>
      <c r="C6" s="1562"/>
      <c r="D6" s="1562"/>
      <c r="E6" s="1562"/>
      <c r="F6" s="1562"/>
      <c r="G6" s="739"/>
      <c r="H6" s="739"/>
      <c r="I6" s="739"/>
      <c r="J6" s="739"/>
      <c r="K6" s="739"/>
      <c r="L6" s="739"/>
      <c r="M6" s="739"/>
      <c r="N6" s="720"/>
      <c r="O6" s="720"/>
      <c r="P6" s="738"/>
      <c r="Q6" s="737" t="s">
        <v>783</v>
      </c>
      <c r="R6" s="1549"/>
      <c r="S6" s="1549"/>
      <c r="T6" s="1549"/>
      <c r="U6" s="1550"/>
      <c r="V6" s="680"/>
      <c r="W6" s="718"/>
      <c r="X6" s="718"/>
    </row>
    <row r="7" spans="1:28" ht="5.25" customHeight="1" thickBot="1">
      <c r="A7" s="736"/>
      <c r="B7" s="734"/>
      <c r="C7" s="735"/>
      <c r="D7" s="735"/>
      <c r="E7" s="732"/>
      <c r="F7" s="732"/>
      <c r="G7" s="732"/>
      <c r="H7" s="732"/>
      <c r="I7" s="732"/>
      <c r="J7" s="732"/>
      <c r="K7" s="732"/>
      <c r="L7" s="732"/>
      <c r="M7" s="732"/>
      <c r="N7" s="734"/>
      <c r="O7" s="733"/>
      <c r="P7" s="732"/>
      <c r="Q7" s="732"/>
      <c r="R7" s="732"/>
      <c r="S7" s="732"/>
      <c r="T7" s="732"/>
      <c r="U7" s="731"/>
      <c r="V7" s="680"/>
      <c r="W7" s="718"/>
      <c r="X7" s="718"/>
    </row>
    <row r="8" spans="1:28" ht="15.75" customHeight="1" thickBot="1">
      <c r="A8" s="730" t="s">
        <v>782</v>
      </c>
      <c r="B8" s="727"/>
      <c r="C8" s="726" t="s">
        <v>781</v>
      </c>
      <c r="D8" s="729">
        <v>150000</v>
      </c>
      <c r="E8" s="250"/>
      <c r="G8" s="726" t="s">
        <v>780</v>
      </c>
      <c r="H8" s="728">
        <v>0.15</v>
      </c>
      <c r="I8" s="726"/>
      <c r="J8" s="726"/>
      <c r="K8" s="726"/>
      <c r="L8" s="726"/>
      <c r="M8" s="726"/>
      <c r="O8" s="726"/>
      <c r="P8" s="727"/>
      <c r="Q8" s="726" t="s">
        <v>779</v>
      </c>
      <c r="R8" s="725">
        <f>IF(ISBLANK(D8),"",D8*H8)</f>
        <v>22500</v>
      </c>
      <c r="S8" s="250"/>
      <c r="T8" s="250"/>
      <c r="U8" s="724"/>
      <c r="V8" s="680"/>
      <c r="W8" s="718"/>
      <c r="X8" s="718"/>
    </row>
    <row r="9" spans="1:28" ht="6.75" customHeight="1" thickBot="1">
      <c r="A9" s="723"/>
      <c r="B9" s="721"/>
      <c r="C9" s="721"/>
      <c r="D9" s="721"/>
      <c r="E9" s="722"/>
      <c r="F9" s="720"/>
      <c r="G9" s="720"/>
      <c r="H9" s="720"/>
      <c r="I9" s="720"/>
      <c r="J9" s="720"/>
      <c r="K9" s="720"/>
      <c r="L9" s="720"/>
      <c r="M9" s="720"/>
      <c r="N9" s="721"/>
      <c r="O9" s="720"/>
      <c r="P9" s="720"/>
      <c r="Q9" s="720"/>
      <c r="R9" s="720"/>
      <c r="S9" s="720"/>
      <c r="T9" s="720"/>
      <c r="U9" s="719"/>
      <c r="V9" s="680"/>
      <c r="W9" s="718"/>
      <c r="X9" s="718"/>
    </row>
    <row r="10" spans="1:28" ht="6.75" customHeight="1" thickBot="1">
      <c r="A10" s="250"/>
      <c r="B10" s="250"/>
      <c r="C10" s="250"/>
      <c r="D10" s="250"/>
      <c r="E10" s="250"/>
      <c r="F10" s="250"/>
      <c r="G10" s="250"/>
      <c r="H10" s="250"/>
      <c r="I10" s="250"/>
      <c r="J10" s="250"/>
      <c r="K10" s="250"/>
      <c r="L10" s="250"/>
      <c r="M10" s="250"/>
      <c r="N10" s="250"/>
      <c r="O10" s="250"/>
      <c r="P10" s="250"/>
      <c r="Q10" s="250"/>
      <c r="R10" s="250"/>
      <c r="S10" s="250"/>
      <c r="T10" s="250"/>
      <c r="U10" s="250"/>
      <c r="V10" s="680"/>
      <c r="W10" s="718"/>
      <c r="X10" s="718"/>
    </row>
    <row r="11" spans="1:28" ht="13.5" thickBot="1">
      <c r="A11" s="1551" t="s">
        <v>778</v>
      </c>
      <c r="B11" s="1552"/>
      <c r="C11" s="1552"/>
      <c r="D11" s="1553"/>
      <c r="E11" s="1554"/>
      <c r="F11" s="1555" t="s">
        <v>777</v>
      </c>
      <c r="G11" s="1556"/>
      <c r="H11" s="1541"/>
      <c r="I11" s="1541"/>
      <c r="J11" s="1541"/>
      <c r="K11" s="1541"/>
      <c r="L11" s="1541"/>
      <c r="M11" s="1541"/>
      <c r="N11" s="1541"/>
      <c r="O11" s="1541"/>
      <c r="P11" s="1557"/>
      <c r="Q11" s="1555" t="s">
        <v>776</v>
      </c>
      <c r="R11" s="1556"/>
      <c r="S11" s="1557"/>
      <c r="T11" s="1556" t="s">
        <v>775</v>
      </c>
      <c r="U11" s="1557"/>
      <c r="V11" s="680"/>
      <c r="W11" s="718"/>
      <c r="X11" s="718"/>
    </row>
    <row r="12" spans="1:28" ht="13.5" thickBot="1">
      <c r="A12" s="717"/>
      <c r="B12" s="716"/>
      <c r="C12" s="716"/>
      <c r="D12" s="715"/>
      <c r="E12" s="714"/>
      <c r="F12" s="713"/>
      <c r="G12" s="712"/>
      <c r="H12" s="1540" t="s">
        <v>774</v>
      </c>
      <c r="I12" s="1541"/>
      <c r="J12" s="1541"/>
      <c r="K12" s="1542"/>
      <c r="L12" s="1540" t="s">
        <v>773</v>
      </c>
      <c r="M12" s="1541"/>
      <c r="N12" s="1541"/>
      <c r="O12" s="1542"/>
      <c r="P12" s="711"/>
      <c r="Q12" s="713"/>
      <c r="R12" s="712"/>
      <c r="S12" s="712"/>
      <c r="T12" s="712"/>
      <c r="U12" s="711"/>
      <c r="V12" s="680"/>
      <c r="W12" s="708" t="s">
        <v>772</v>
      </c>
      <c r="X12" s="710"/>
      <c r="Y12" s="707"/>
      <c r="Z12" s="709"/>
      <c r="AA12" s="708" t="s">
        <v>771</v>
      </c>
      <c r="AB12" s="707"/>
    </row>
    <row r="13" spans="1:28" ht="30" customHeight="1" thickBot="1">
      <c r="A13" s="706" t="s">
        <v>770</v>
      </c>
      <c r="B13" s="705" t="s">
        <v>769</v>
      </c>
      <c r="C13" s="705" t="s">
        <v>768</v>
      </c>
      <c r="D13" s="1558" t="s">
        <v>767</v>
      </c>
      <c r="E13" s="1559"/>
      <c r="F13" s="704" t="s">
        <v>766</v>
      </c>
      <c r="G13" s="703" t="s">
        <v>765</v>
      </c>
      <c r="H13" s="702" t="s">
        <v>764</v>
      </c>
      <c r="I13" s="701" t="s">
        <v>763</v>
      </c>
      <c r="J13" s="700" t="s">
        <v>762</v>
      </c>
      <c r="K13" s="699" t="s">
        <v>761</v>
      </c>
      <c r="L13" s="702" t="s">
        <v>760</v>
      </c>
      <c r="M13" s="701" t="s">
        <v>759</v>
      </c>
      <c r="N13" s="700" t="s">
        <v>758</v>
      </c>
      <c r="O13" s="699" t="s">
        <v>757</v>
      </c>
      <c r="P13" s="698" t="s">
        <v>756</v>
      </c>
      <c r="Q13" s="695" t="s">
        <v>755</v>
      </c>
      <c r="R13" s="697" t="s">
        <v>754</v>
      </c>
      <c r="S13" s="696" t="s">
        <v>753</v>
      </c>
      <c r="T13" s="695" t="s">
        <v>753</v>
      </c>
      <c r="U13" s="694" t="s">
        <v>13</v>
      </c>
      <c r="V13" s="680"/>
      <c r="W13" s="693" t="s">
        <v>752</v>
      </c>
      <c r="X13" s="693" t="s">
        <v>750</v>
      </c>
      <c r="Y13" s="693" t="s">
        <v>749</v>
      </c>
      <c r="Z13" s="693" t="s">
        <v>751</v>
      </c>
      <c r="AA13" s="693" t="s">
        <v>750</v>
      </c>
      <c r="AB13" s="693" t="s">
        <v>749</v>
      </c>
    </row>
    <row r="14" spans="1:28" ht="30" customHeight="1">
      <c r="A14" s="682"/>
      <c r="B14" s="692"/>
      <c r="C14" s="676"/>
      <c r="D14" s="1538"/>
      <c r="E14" s="1539"/>
      <c r="F14" s="691">
        <f>Q14/P14</f>
        <v>0.32525296549391286</v>
      </c>
      <c r="G14" s="690" t="s">
        <v>735</v>
      </c>
      <c r="H14" s="689">
        <v>10000</v>
      </c>
      <c r="I14" s="688">
        <v>20000</v>
      </c>
      <c r="J14" s="687">
        <v>15000</v>
      </c>
      <c r="K14" s="686">
        <f t="shared" ref="K14:K42" si="0">+(I14+4*J14+H14)/6</f>
        <v>15000</v>
      </c>
      <c r="L14" s="689">
        <v>500</v>
      </c>
      <c r="M14" s="688">
        <v>600</v>
      </c>
      <c r="N14" s="687">
        <v>550</v>
      </c>
      <c r="O14" s="686">
        <f t="shared" ref="O14:O42" si="1">+(M14+4*N14+L14)/6</f>
        <v>550</v>
      </c>
      <c r="P14" s="649">
        <f t="shared" ref="P14:P42" si="2">K14*$P$3+O14*$P$4</f>
        <v>1537.2650000000001</v>
      </c>
      <c r="Q14" s="685">
        <v>500</v>
      </c>
      <c r="R14" s="684"/>
      <c r="S14" s="683" t="s">
        <v>736</v>
      </c>
      <c r="T14" s="682"/>
      <c r="U14" s="681"/>
      <c r="V14" s="680"/>
      <c r="W14" s="643">
        <f t="shared" ref="W14:W42" si="3">+IF(S14="","",IF(S14="y",K14))</f>
        <v>15000</v>
      </c>
      <c r="X14" s="643">
        <f t="shared" ref="X14:X42" si="4">+IF(S14="","",IF(S14="y",(I14-H14)/6))</f>
        <v>1666.6666666666667</v>
      </c>
      <c r="Y14" s="643">
        <f t="shared" ref="Y14:Y42" si="5">IF(X14="",,X14^2)</f>
        <v>2777777.777777778</v>
      </c>
      <c r="Z14" s="643">
        <f t="shared" ref="Z14:Z42" si="6">+IF(S14="","",IF(S14="y",O14))</f>
        <v>550</v>
      </c>
      <c r="AA14" s="643">
        <f t="shared" ref="AA14:AA42" si="7">+IF(S14="","",IF(S14="y",(M14-L14)/6))</f>
        <v>16.666666666666668</v>
      </c>
      <c r="AB14" s="643">
        <f t="shared" ref="AB14:AB42" si="8">IF(AA14="",,AA14^2)</f>
        <v>277.77777777777783</v>
      </c>
    </row>
    <row r="15" spans="1:28" ht="30" customHeight="1">
      <c r="A15" s="671"/>
      <c r="B15" s="669"/>
      <c r="C15" s="668"/>
      <c r="D15" s="1534"/>
      <c r="E15" s="1535"/>
      <c r="F15" s="667"/>
      <c r="G15" s="667" t="s">
        <v>735</v>
      </c>
      <c r="H15" s="666">
        <v>50000</v>
      </c>
      <c r="I15" s="665">
        <v>80000</v>
      </c>
      <c r="J15" s="664">
        <v>55000</v>
      </c>
      <c r="K15" s="663">
        <f t="shared" si="0"/>
        <v>58333.333333333336</v>
      </c>
      <c r="L15" s="666"/>
      <c r="M15" s="665"/>
      <c r="N15" s="664"/>
      <c r="O15" s="663">
        <f t="shared" si="1"/>
        <v>0</v>
      </c>
      <c r="P15" s="649">
        <f t="shared" si="2"/>
        <v>4227.3583333333336</v>
      </c>
      <c r="Q15" s="670"/>
      <c r="R15" s="661"/>
      <c r="S15" s="660" t="s">
        <v>736</v>
      </c>
      <c r="T15" s="659"/>
      <c r="U15" s="658"/>
      <c r="V15" s="680"/>
      <c r="W15" s="643">
        <f t="shared" si="3"/>
        <v>58333.333333333336</v>
      </c>
      <c r="X15" s="643">
        <f t="shared" si="4"/>
        <v>5000</v>
      </c>
      <c r="Y15" s="643">
        <f t="shared" si="5"/>
        <v>25000000</v>
      </c>
      <c r="Z15" s="643">
        <f t="shared" si="6"/>
        <v>0</v>
      </c>
      <c r="AA15" s="643">
        <f t="shared" si="7"/>
        <v>0</v>
      </c>
      <c r="AB15" s="643">
        <f t="shared" si="8"/>
        <v>0</v>
      </c>
    </row>
    <row r="16" spans="1:28" ht="30" customHeight="1">
      <c r="A16" s="659"/>
      <c r="B16" s="669"/>
      <c r="C16" s="668"/>
      <c r="D16" s="1534"/>
      <c r="E16" s="1535"/>
      <c r="F16" s="667"/>
      <c r="G16" s="667"/>
      <c r="H16" s="666">
        <v>20000</v>
      </c>
      <c r="I16" s="665">
        <v>100000</v>
      </c>
      <c r="J16" s="664">
        <v>90000</v>
      </c>
      <c r="K16" s="663">
        <f t="shared" si="0"/>
        <v>80000</v>
      </c>
      <c r="L16" s="666"/>
      <c r="M16" s="665"/>
      <c r="N16" s="679"/>
      <c r="O16" s="663">
        <f t="shared" si="1"/>
        <v>0</v>
      </c>
      <c r="P16" s="649">
        <f t="shared" si="2"/>
        <v>5797.52</v>
      </c>
      <c r="Q16" s="662"/>
      <c r="R16" s="661"/>
      <c r="S16" s="660"/>
      <c r="T16" s="659"/>
      <c r="U16" s="658"/>
      <c r="V16" s="678"/>
      <c r="W16" s="643" t="str">
        <f t="shared" si="3"/>
        <v/>
      </c>
      <c r="X16" s="643" t="str">
        <f t="shared" si="4"/>
        <v/>
      </c>
      <c r="Y16" s="643">
        <f t="shared" si="5"/>
        <v>0</v>
      </c>
      <c r="Z16" s="643" t="str">
        <f t="shared" si="6"/>
        <v/>
      </c>
      <c r="AA16" s="643" t="str">
        <f t="shared" si="7"/>
        <v/>
      </c>
      <c r="AB16" s="643">
        <f t="shared" si="8"/>
        <v>0</v>
      </c>
    </row>
    <row r="17" spans="1:28" ht="30" customHeight="1">
      <c r="A17" s="659"/>
      <c r="B17" s="669"/>
      <c r="C17" s="668"/>
      <c r="D17" s="1534"/>
      <c r="E17" s="1535"/>
      <c r="F17" s="667"/>
      <c r="G17" s="667"/>
      <c r="H17" s="666"/>
      <c r="I17" s="665"/>
      <c r="J17" s="664"/>
      <c r="K17" s="663">
        <f t="shared" si="0"/>
        <v>0</v>
      </c>
      <c r="L17" s="666"/>
      <c r="M17" s="665"/>
      <c r="N17" s="664"/>
      <c r="O17" s="663">
        <f t="shared" si="1"/>
        <v>0</v>
      </c>
      <c r="P17" s="649">
        <f t="shared" si="2"/>
        <v>0</v>
      </c>
      <c r="Q17" s="662"/>
      <c r="R17" s="661"/>
      <c r="S17" s="660"/>
      <c r="T17" s="659"/>
      <c r="U17" s="658"/>
      <c r="V17" s="678"/>
      <c r="W17" s="643" t="str">
        <f t="shared" si="3"/>
        <v/>
      </c>
      <c r="X17" s="643" t="str">
        <f t="shared" si="4"/>
        <v/>
      </c>
      <c r="Y17" s="643">
        <f t="shared" si="5"/>
        <v>0</v>
      </c>
      <c r="Z17" s="643" t="str">
        <f t="shared" si="6"/>
        <v/>
      </c>
      <c r="AA17" s="643" t="str">
        <f t="shared" si="7"/>
        <v/>
      </c>
      <c r="AB17" s="643">
        <f t="shared" si="8"/>
        <v>0</v>
      </c>
    </row>
    <row r="18" spans="1:28" ht="30" customHeight="1">
      <c r="A18" s="659"/>
      <c r="B18" s="669"/>
      <c r="C18" s="668"/>
      <c r="D18" s="1534"/>
      <c r="E18" s="1535"/>
      <c r="F18" s="667"/>
      <c r="G18" s="667"/>
      <c r="H18" s="666"/>
      <c r="I18" s="665"/>
      <c r="J18" s="664"/>
      <c r="K18" s="663">
        <f t="shared" si="0"/>
        <v>0</v>
      </c>
      <c r="L18" s="666"/>
      <c r="M18" s="665"/>
      <c r="N18" s="664"/>
      <c r="O18" s="663">
        <f t="shared" si="1"/>
        <v>0</v>
      </c>
      <c r="P18" s="649">
        <f t="shared" si="2"/>
        <v>0</v>
      </c>
      <c r="Q18" s="662"/>
      <c r="R18" s="661"/>
      <c r="S18" s="660"/>
      <c r="T18" s="659"/>
      <c r="U18" s="658"/>
      <c r="V18" s="678"/>
      <c r="W18" s="643" t="str">
        <f t="shared" si="3"/>
        <v/>
      </c>
      <c r="X18" s="643" t="str">
        <f t="shared" si="4"/>
        <v/>
      </c>
      <c r="Y18" s="643">
        <f t="shared" si="5"/>
        <v>0</v>
      </c>
      <c r="Z18" s="643" t="str">
        <f t="shared" si="6"/>
        <v/>
      </c>
      <c r="AA18" s="643" t="str">
        <f t="shared" si="7"/>
        <v/>
      </c>
      <c r="AB18" s="643">
        <f t="shared" si="8"/>
        <v>0</v>
      </c>
    </row>
    <row r="19" spans="1:28" ht="30" customHeight="1">
      <c r="A19" s="671"/>
      <c r="B19" s="676"/>
      <c r="C19" s="676"/>
      <c r="D19" s="1536"/>
      <c r="E19" s="1537"/>
      <c r="F19" s="675"/>
      <c r="G19" s="675"/>
      <c r="H19" s="666"/>
      <c r="I19" s="665"/>
      <c r="J19" s="664"/>
      <c r="K19" s="663">
        <f t="shared" si="0"/>
        <v>0</v>
      </c>
      <c r="L19" s="666"/>
      <c r="M19" s="665"/>
      <c r="N19" s="664"/>
      <c r="O19" s="663">
        <f t="shared" si="1"/>
        <v>0</v>
      </c>
      <c r="P19" s="649">
        <f t="shared" si="2"/>
        <v>0</v>
      </c>
      <c r="Q19" s="674"/>
      <c r="R19" s="673"/>
      <c r="S19" s="660"/>
      <c r="T19" s="659"/>
      <c r="U19" s="672"/>
      <c r="V19" s="678"/>
      <c r="W19" s="643" t="str">
        <f t="shared" si="3"/>
        <v/>
      </c>
      <c r="X19" s="643" t="str">
        <f t="shared" si="4"/>
        <v/>
      </c>
      <c r="Y19" s="643">
        <f t="shared" si="5"/>
        <v>0</v>
      </c>
      <c r="Z19" s="643" t="str">
        <f t="shared" si="6"/>
        <v/>
      </c>
      <c r="AA19" s="643" t="str">
        <f t="shared" si="7"/>
        <v/>
      </c>
      <c r="AB19" s="643">
        <f t="shared" si="8"/>
        <v>0</v>
      </c>
    </row>
    <row r="20" spans="1:28" ht="30" customHeight="1">
      <c r="A20" s="671"/>
      <c r="B20" s="669"/>
      <c r="C20" s="668"/>
      <c r="D20" s="1534"/>
      <c r="E20" s="1535"/>
      <c r="F20" s="667"/>
      <c r="G20" s="667"/>
      <c r="H20" s="666"/>
      <c r="I20" s="665"/>
      <c r="J20" s="664"/>
      <c r="K20" s="663">
        <f t="shared" si="0"/>
        <v>0</v>
      </c>
      <c r="L20" s="666"/>
      <c r="M20" s="665"/>
      <c r="N20" s="664"/>
      <c r="O20" s="663">
        <f t="shared" si="1"/>
        <v>0</v>
      </c>
      <c r="P20" s="649">
        <f t="shared" si="2"/>
        <v>0</v>
      </c>
      <c r="Q20" s="670"/>
      <c r="R20" s="661"/>
      <c r="S20" s="660"/>
      <c r="T20" s="659"/>
      <c r="U20" s="658"/>
      <c r="W20" s="643" t="str">
        <f t="shared" si="3"/>
        <v/>
      </c>
      <c r="X20" s="643" t="str">
        <f t="shared" si="4"/>
        <v/>
      </c>
      <c r="Y20" s="643">
        <f t="shared" si="5"/>
        <v>0</v>
      </c>
      <c r="Z20" s="643" t="str">
        <f t="shared" si="6"/>
        <v/>
      </c>
      <c r="AA20" s="643" t="str">
        <f t="shared" si="7"/>
        <v/>
      </c>
      <c r="AB20" s="643">
        <f t="shared" si="8"/>
        <v>0</v>
      </c>
    </row>
    <row r="21" spans="1:28" ht="30" customHeight="1">
      <c r="A21" s="671"/>
      <c r="B21" s="669"/>
      <c r="C21" s="668"/>
      <c r="D21" s="668"/>
      <c r="E21" s="677"/>
      <c r="F21" s="667"/>
      <c r="G21" s="667"/>
      <c r="H21" s="666"/>
      <c r="I21" s="665"/>
      <c r="J21" s="664"/>
      <c r="K21" s="663">
        <f t="shared" si="0"/>
        <v>0</v>
      </c>
      <c r="L21" s="666"/>
      <c r="M21" s="665"/>
      <c r="N21" s="664"/>
      <c r="O21" s="663">
        <f t="shared" si="1"/>
        <v>0</v>
      </c>
      <c r="P21" s="649">
        <f t="shared" si="2"/>
        <v>0</v>
      </c>
      <c r="Q21" s="670"/>
      <c r="R21" s="661"/>
      <c r="S21" s="660"/>
      <c r="T21" s="659"/>
      <c r="U21" s="658"/>
      <c r="W21" s="643" t="str">
        <f t="shared" si="3"/>
        <v/>
      </c>
      <c r="X21" s="643" t="str">
        <f t="shared" si="4"/>
        <v/>
      </c>
      <c r="Y21" s="643">
        <f t="shared" si="5"/>
        <v>0</v>
      </c>
      <c r="Z21" s="643" t="str">
        <f t="shared" si="6"/>
        <v/>
      </c>
      <c r="AA21" s="643" t="str">
        <f t="shared" si="7"/>
        <v/>
      </c>
      <c r="AB21" s="643">
        <f t="shared" si="8"/>
        <v>0</v>
      </c>
    </row>
    <row r="22" spans="1:28" ht="30" customHeight="1">
      <c r="A22" s="671"/>
      <c r="B22" s="669"/>
      <c r="C22" s="668"/>
      <c r="D22" s="668"/>
      <c r="E22" s="677"/>
      <c r="F22" s="667"/>
      <c r="G22" s="667"/>
      <c r="H22" s="666"/>
      <c r="I22" s="665"/>
      <c r="J22" s="664"/>
      <c r="K22" s="663">
        <f t="shared" si="0"/>
        <v>0</v>
      </c>
      <c r="L22" s="666"/>
      <c r="M22" s="665"/>
      <c r="N22" s="664"/>
      <c r="O22" s="663">
        <f t="shared" si="1"/>
        <v>0</v>
      </c>
      <c r="P22" s="649">
        <f t="shared" si="2"/>
        <v>0</v>
      </c>
      <c r="Q22" s="670"/>
      <c r="R22" s="661"/>
      <c r="S22" s="660"/>
      <c r="T22" s="659"/>
      <c r="U22" s="658"/>
      <c r="W22" s="643" t="str">
        <f t="shared" si="3"/>
        <v/>
      </c>
      <c r="X22" s="643" t="str">
        <f t="shared" si="4"/>
        <v/>
      </c>
      <c r="Y22" s="643">
        <f t="shared" si="5"/>
        <v>0</v>
      </c>
      <c r="Z22" s="643" t="str">
        <f t="shared" si="6"/>
        <v/>
      </c>
      <c r="AA22" s="643" t="str">
        <f t="shared" si="7"/>
        <v/>
      </c>
      <c r="AB22" s="643">
        <f t="shared" si="8"/>
        <v>0</v>
      </c>
    </row>
    <row r="23" spans="1:28" ht="30" customHeight="1">
      <c r="A23" s="671"/>
      <c r="B23" s="669"/>
      <c r="C23" s="668"/>
      <c r="D23" s="668"/>
      <c r="E23" s="677"/>
      <c r="F23" s="667"/>
      <c r="G23" s="667"/>
      <c r="H23" s="666"/>
      <c r="I23" s="665"/>
      <c r="J23" s="664"/>
      <c r="K23" s="663">
        <f t="shared" si="0"/>
        <v>0</v>
      </c>
      <c r="L23" s="666"/>
      <c r="M23" s="665"/>
      <c r="N23" s="664"/>
      <c r="O23" s="663">
        <f t="shared" si="1"/>
        <v>0</v>
      </c>
      <c r="P23" s="649">
        <f t="shared" si="2"/>
        <v>0</v>
      </c>
      <c r="Q23" s="670"/>
      <c r="R23" s="661"/>
      <c r="S23" s="660"/>
      <c r="T23" s="659"/>
      <c r="U23" s="658"/>
      <c r="W23" s="643" t="str">
        <f t="shared" si="3"/>
        <v/>
      </c>
      <c r="X23" s="643" t="str">
        <f t="shared" si="4"/>
        <v/>
      </c>
      <c r="Y23" s="643">
        <f t="shared" si="5"/>
        <v>0</v>
      </c>
      <c r="Z23" s="643" t="str">
        <f t="shared" si="6"/>
        <v/>
      </c>
      <c r="AA23" s="643" t="str">
        <f t="shared" si="7"/>
        <v/>
      </c>
      <c r="AB23" s="643">
        <f t="shared" si="8"/>
        <v>0</v>
      </c>
    </row>
    <row r="24" spans="1:28" ht="30" customHeight="1">
      <c r="A24" s="671"/>
      <c r="B24" s="669"/>
      <c r="C24" s="668"/>
      <c r="D24" s="668"/>
      <c r="E24" s="677"/>
      <c r="F24" s="667"/>
      <c r="G24" s="667"/>
      <c r="H24" s="666"/>
      <c r="I24" s="665"/>
      <c r="J24" s="664"/>
      <c r="K24" s="663">
        <f t="shared" si="0"/>
        <v>0</v>
      </c>
      <c r="L24" s="666"/>
      <c r="M24" s="665"/>
      <c r="N24" s="664"/>
      <c r="O24" s="663">
        <f t="shared" si="1"/>
        <v>0</v>
      </c>
      <c r="P24" s="649">
        <f t="shared" si="2"/>
        <v>0</v>
      </c>
      <c r="Q24" s="670"/>
      <c r="R24" s="661"/>
      <c r="S24" s="660"/>
      <c r="T24" s="659"/>
      <c r="U24" s="658"/>
      <c r="W24" s="643" t="str">
        <f t="shared" si="3"/>
        <v/>
      </c>
      <c r="X24" s="643" t="str">
        <f t="shared" si="4"/>
        <v/>
      </c>
      <c r="Y24" s="643">
        <f t="shared" si="5"/>
        <v>0</v>
      </c>
      <c r="Z24" s="643" t="str">
        <f t="shared" si="6"/>
        <v/>
      </c>
      <c r="AA24" s="643" t="str">
        <f t="shared" si="7"/>
        <v/>
      </c>
      <c r="AB24" s="643">
        <f t="shared" si="8"/>
        <v>0</v>
      </c>
    </row>
    <row r="25" spans="1:28" ht="30" customHeight="1">
      <c r="A25" s="671"/>
      <c r="B25" s="669"/>
      <c r="C25" s="668"/>
      <c r="D25" s="668"/>
      <c r="E25" s="677"/>
      <c r="F25" s="667"/>
      <c r="G25" s="667"/>
      <c r="H25" s="666"/>
      <c r="I25" s="665"/>
      <c r="J25" s="664"/>
      <c r="K25" s="663">
        <f t="shared" si="0"/>
        <v>0</v>
      </c>
      <c r="L25" s="666"/>
      <c r="M25" s="665"/>
      <c r="N25" s="664"/>
      <c r="O25" s="663">
        <f t="shared" si="1"/>
        <v>0</v>
      </c>
      <c r="P25" s="649">
        <f t="shared" si="2"/>
        <v>0</v>
      </c>
      <c r="Q25" s="670"/>
      <c r="R25" s="661"/>
      <c r="S25" s="660"/>
      <c r="T25" s="659"/>
      <c r="U25" s="658"/>
      <c r="W25" s="643" t="str">
        <f t="shared" si="3"/>
        <v/>
      </c>
      <c r="X25" s="643" t="str">
        <f t="shared" si="4"/>
        <v/>
      </c>
      <c r="Y25" s="643">
        <f t="shared" si="5"/>
        <v>0</v>
      </c>
      <c r="Z25" s="643" t="str">
        <f t="shared" si="6"/>
        <v/>
      </c>
      <c r="AA25" s="643" t="str">
        <f t="shared" si="7"/>
        <v/>
      </c>
      <c r="AB25" s="643">
        <f t="shared" si="8"/>
        <v>0</v>
      </c>
    </row>
    <row r="26" spans="1:28" ht="30" customHeight="1">
      <c r="A26" s="671"/>
      <c r="B26" s="669"/>
      <c r="C26" s="668"/>
      <c r="D26" s="668"/>
      <c r="E26" s="677"/>
      <c r="F26" s="667"/>
      <c r="G26" s="667"/>
      <c r="H26" s="666"/>
      <c r="I26" s="665"/>
      <c r="J26" s="664"/>
      <c r="K26" s="663">
        <f t="shared" si="0"/>
        <v>0</v>
      </c>
      <c r="L26" s="666"/>
      <c r="M26" s="665"/>
      <c r="N26" s="664"/>
      <c r="O26" s="663">
        <f t="shared" si="1"/>
        <v>0</v>
      </c>
      <c r="P26" s="649">
        <f t="shared" si="2"/>
        <v>0</v>
      </c>
      <c r="Q26" s="670"/>
      <c r="R26" s="661"/>
      <c r="S26" s="660"/>
      <c r="T26" s="659"/>
      <c r="U26" s="658"/>
      <c r="W26" s="643" t="str">
        <f t="shared" si="3"/>
        <v/>
      </c>
      <c r="X26" s="643" t="str">
        <f t="shared" si="4"/>
        <v/>
      </c>
      <c r="Y26" s="643">
        <f t="shared" si="5"/>
        <v>0</v>
      </c>
      <c r="Z26" s="643" t="str">
        <f t="shared" si="6"/>
        <v/>
      </c>
      <c r="AA26" s="643" t="str">
        <f t="shared" si="7"/>
        <v/>
      </c>
      <c r="AB26" s="643">
        <f t="shared" si="8"/>
        <v>0</v>
      </c>
    </row>
    <row r="27" spans="1:28" ht="30" customHeight="1">
      <c r="A27" s="671"/>
      <c r="B27" s="669"/>
      <c r="C27" s="668"/>
      <c r="D27" s="668"/>
      <c r="E27" s="677"/>
      <c r="F27" s="667"/>
      <c r="G27" s="667"/>
      <c r="H27" s="666"/>
      <c r="I27" s="665"/>
      <c r="J27" s="664"/>
      <c r="K27" s="663">
        <f t="shared" si="0"/>
        <v>0</v>
      </c>
      <c r="L27" s="666"/>
      <c r="M27" s="665"/>
      <c r="N27" s="664"/>
      <c r="O27" s="663">
        <f t="shared" si="1"/>
        <v>0</v>
      </c>
      <c r="P27" s="649">
        <f t="shared" si="2"/>
        <v>0</v>
      </c>
      <c r="Q27" s="670"/>
      <c r="R27" s="661"/>
      <c r="S27" s="660"/>
      <c r="T27" s="659"/>
      <c r="U27" s="658"/>
      <c r="W27" s="643" t="str">
        <f t="shared" si="3"/>
        <v/>
      </c>
      <c r="X27" s="643" t="str">
        <f t="shared" si="4"/>
        <v/>
      </c>
      <c r="Y27" s="643">
        <f t="shared" si="5"/>
        <v>0</v>
      </c>
      <c r="Z27" s="643" t="str">
        <f t="shared" si="6"/>
        <v/>
      </c>
      <c r="AA27" s="643" t="str">
        <f t="shared" si="7"/>
        <v/>
      </c>
      <c r="AB27" s="643">
        <f t="shared" si="8"/>
        <v>0</v>
      </c>
    </row>
    <row r="28" spans="1:28" ht="30" customHeight="1">
      <c r="A28" s="671"/>
      <c r="B28" s="669"/>
      <c r="C28" s="668"/>
      <c r="D28" s="668"/>
      <c r="E28" s="677"/>
      <c r="F28" s="667"/>
      <c r="G28" s="667"/>
      <c r="H28" s="666"/>
      <c r="I28" s="665"/>
      <c r="J28" s="664"/>
      <c r="K28" s="663">
        <f t="shared" si="0"/>
        <v>0</v>
      </c>
      <c r="L28" s="666"/>
      <c r="M28" s="665"/>
      <c r="N28" s="664"/>
      <c r="O28" s="663">
        <f t="shared" si="1"/>
        <v>0</v>
      </c>
      <c r="P28" s="649">
        <f t="shared" si="2"/>
        <v>0</v>
      </c>
      <c r="Q28" s="670"/>
      <c r="R28" s="661"/>
      <c r="S28" s="660"/>
      <c r="T28" s="659"/>
      <c r="U28" s="658"/>
      <c r="W28" s="643" t="str">
        <f t="shared" si="3"/>
        <v/>
      </c>
      <c r="X28" s="643" t="str">
        <f t="shared" si="4"/>
        <v/>
      </c>
      <c r="Y28" s="643">
        <f t="shared" si="5"/>
        <v>0</v>
      </c>
      <c r="Z28" s="643" t="str">
        <f t="shared" si="6"/>
        <v/>
      </c>
      <c r="AA28" s="643" t="str">
        <f t="shared" si="7"/>
        <v/>
      </c>
      <c r="AB28" s="643">
        <f t="shared" si="8"/>
        <v>0</v>
      </c>
    </row>
    <row r="29" spans="1:28" ht="30" customHeight="1">
      <c r="A29" s="671"/>
      <c r="B29" s="669"/>
      <c r="C29" s="668"/>
      <c r="D29" s="668"/>
      <c r="E29" s="677"/>
      <c r="F29" s="667"/>
      <c r="G29" s="667"/>
      <c r="H29" s="666"/>
      <c r="I29" s="665"/>
      <c r="J29" s="664"/>
      <c r="K29" s="663">
        <f t="shared" si="0"/>
        <v>0</v>
      </c>
      <c r="L29" s="666"/>
      <c r="M29" s="665"/>
      <c r="N29" s="664"/>
      <c r="O29" s="663">
        <f t="shared" si="1"/>
        <v>0</v>
      </c>
      <c r="P29" s="649">
        <f t="shared" si="2"/>
        <v>0</v>
      </c>
      <c r="Q29" s="670"/>
      <c r="R29" s="661"/>
      <c r="S29" s="660"/>
      <c r="T29" s="659"/>
      <c r="U29" s="658"/>
      <c r="W29" s="643" t="str">
        <f t="shared" si="3"/>
        <v/>
      </c>
      <c r="X29" s="643" t="str">
        <f t="shared" si="4"/>
        <v/>
      </c>
      <c r="Y29" s="643">
        <f t="shared" si="5"/>
        <v>0</v>
      </c>
      <c r="Z29" s="643" t="str">
        <f t="shared" si="6"/>
        <v/>
      </c>
      <c r="AA29" s="643" t="str">
        <f t="shared" si="7"/>
        <v/>
      </c>
      <c r="AB29" s="643">
        <f t="shared" si="8"/>
        <v>0</v>
      </c>
    </row>
    <row r="30" spans="1:28" ht="30" customHeight="1">
      <c r="A30" s="659"/>
      <c r="B30" s="669"/>
      <c r="C30" s="668"/>
      <c r="D30" s="1534"/>
      <c r="E30" s="1535"/>
      <c r="F30" s="667"/>
      <c r="G30" s="667"/>
      <c r="H30" s="666"/>
      <c r="I30" s="665"/>
      <c r="J30" s="664"/>
      <c r="K30" s="663">
        <f t="shared" si="0"/>
        <v>0</v>
      </c>
      <c r="L30" s="666"/>
      <c r="M30" s="665"/>
      <c r="N30" s="664"/>
      <c r="O30" s="663">
        <f t="shared" si="1"/>
        <v>0</v>
      </c>
      <c r="P30" s="649">
        <f t="shared" si="2"/>
        <v>0</v>
      </c>
      <c r="Q30" s="662"/>
      <c r="R30" s="661"/>
      <c r="S30" s="660"/>
      <c r="T30" s="659"/>
      <c r="U30" s="658"/>
      <c r="W30" s="643" t="str">
        <f t="shared" si="3"/>
        <v/>
      </c>
      <c r="X30" s="643" t="str">
        <f t="shared" si="4"/>
        <v/>
      </c>
      <c r="Y30" s="643">
        <f t="shared" si="5"/>
        <v>0</v>
      </c>
      <c r="Z30" s="643" t="str">
        <f t="shared" si="6"/>
        <v/>
      </c>
      <c r="AA30" s="643" t="str">
        <f t="shared" si="7"/>
        <v/>
      </c>
      <c r="AB30" s="643">
        <f t="shared" si="8"/>
        <v>0</v>
      </c>
    </row>
    <row r="31" spans="1:28" ht="30" customHeight="1">
      <c r="A31" s="659"/>
      <c r="B31" s="669"/>
      <c r="C31" s="668"/>
      <c r="D31" s="1534"/>
      <c r="E31" s="1535"/>
      <c r="F31" s="667"/>
      <c r="G31" s="667"/>
      <c r="H31" s="666"/>
      <c r="I31" s="665"/>
      <c r="J31" s="664"/>
      <c r="K31" s="663">
        <f t="shared" si="0"/>
        <v>0</v>
      </c>
      <c r="L31" s="666"/>
      <c r="M31" s="665"/>
      <c r="N31" s="664"/>
      <c r="O31" s="663">
        <f t="shared" si="1"/>
        <v>0</v>
      </c>
      <c r="P31" s="649">
        <f t="shared" si="2"/>
        <v>0</v>
      </c>
      <c r="Q31" s="662"/>
      <c r="R31" s="661"/>
      <c r="S31" s="660"/>
      <c r="T31" s="659"/>
      <c r="U31" s="658"/>
      <c r="W31" s="643" t="str">
        <f t="shared" si="3"/>
        <v/>
      </c>
      <c r="X31" s="643" t="str">
        <f t="shared" si="4"/>
        <v/>
      </c>
      <c r="Y31" s="643">
        <f t="shared" si="5"/>
        <v>0</v>
      </c>
      <c r="Z31" s="643" t="str">
        <f t="shared" si="6"/>
        <v/>
      </c>
      <c r="AA31" s="643" t="str">
        <f t="shared" si="7"/>
        <v/>
      </c>
      <c r="AB31" s="643">
        <f t="shared" si="8"/>
        <v>0</v>
      </c>
    </row>
    <row r="32" spans="1:28" ht="30" customHeight="1">
      <c r="A32" s="659"/>
      <c r="B32" s="669"/>
      <c r="C32" s="668"/>
      <c r="D32" s="1534"/>
      <c r="E32" s="1535"/>
      <c r="F32" s="667"/>
      <c r="G32" s="667"/>
      <c r="H32" s="666"/>
      <c r="I32" s="665"/>
      <c r="J32" s="664"/>
      <c r="K32" s="663">
        <f t="shared" si="0"/>
        <v>0</v>
      </c>
      <c r="L32" s="666"/>
      <c r="M32" s="665"/>
      <c r="N32" s="664"/>
      <c r="O32" s="663">
        <f t="shared" si="1"/>
        <v>0</v>
      </c>
      <c r="P32" s="649">
        <f t="shared" si="2"/>
        <v>0</v>
      </c>
      <c r="Q32" s="662"/>
      <c r="R32" s="661"/>
      <c r="S32" s="660"/>
      <c r="T32" s="659"/>
      <c r="U32" s="658"/>
      <c r="W32" s="643" t="str">
        <f t="shared" si="3"/>
        <v/>
      </c>
      <c r="X32" s="643" t="str">
        <f t="shared" si="4"/>
        <v/>
      </c>
      <c r="Y32" s="643">
        <f t="shared" si="5"/>
        <v>0</v>
      </c>
      <c r="Z32" s="643" t="str">
        <f t="shared" si="6"/>
        <v/>
      </c>
      <c r="AA32" s="643" t="str">
        <f t="shared" si="7"/>
        <v/>
      </c>
      <c r="AB32" s="643">
        <f t="shared" si="8"/>
        <v>0</v>
      </c>
    </row>
    <row r="33" spans="1:28" ht="30" customHeight="1">
      <c r="A33" s="671"/>
      <c r="B33" s="676"/>
      <c r="C33" s="676"/>
      <c r="D33" s="1536"/>
      <c r="E33" s="1537"/>
      <c r="F33" s="675"/>
      <c r="G33" s="675"/>
      <c r="H33" s="666"/>
      <c r="I33" s="665"/>
      <c r="J33" s="664"/>
      <c r="K33" s="663">
        <f t="shared" si="0"/>
        <v>0</v>
      </c>
      <c r="L33" s="666"/>
      <c r="M33" s="665"/>
      <c r="N33" s="664"/>
      <c r="O33" s="663">
        <f t="shared" si="1"/>
        <v>0</v>
      </c>
      <c r="P33" s="649">
        <f t="shared" si="2"/>
        <v>0</v>
      </c>
      <c r="Q33" s="674"/>
      <c r="R33" s="673"/>
      <c r="S33" s="660"/>
      <c r="T33" s="659"/>
      <c r="U33" s="672"/>
      <c r="W33" s="643" t="str">
        <f t="shared" si="3"/>
        <v/>
      </c>
      <c r="X33" s="643" t="str">
        <f t="shared" si="4"/>
        <v/>
      </c>
      <c r="Y33" s="643">
        <f t="shared" si="5"/>
        <v>0</v>
      </c>
      <c r="Z33" s="643" t="str">
        <f t="shared" si="6"/>
        <v/>
      </c>
      <c r="AA33" s="643" t="str">
        <f t="shared" si="7"/>
        <v/>
      </c>
      <c r="AB33" s="643">
        <f t="shared" si="8"/>
        <v>0</v>
      </c>
    </row>
    <row r="34" spans="1:28" ht="30" customHeight="1">
      <c r="A34" s="671"/>
      <c r="B34" s="669"/>
      <c r="C34" s="668"/>
      <c r="D34" s="1534"/>
      <c r="E34" s="1535"/>
      <c r="F34" s="667"/>
      <c r="G34" s="667"/>
      <c r="H34" s="666"/>
      <c r="I34" s="665"/>
      <c r="J34" s="664"/>
      <c r="K34" s="663">
        <f t="shared" si="0"/>
        <v>0</v>
      </c>
      <c r="L34" s="666"/>
      <c r="M34" s="665"/>
      <c r="N34" s="664"/>
      <c r="O34" s="663">
        <f t="shared" si="1"/>
        <v>0</v>
      </c>
      <c r="P34" s="649">
        <f t="shared" si="2"/>
        <v>0</v>
      </c>
      <c r="Q34" s="670"/>
      <c r="R34" s="661"/>
      <c r="S34" s="660"/>
      <c r="T34" s="659"/>
      <c r="U34" s="658"/>
      <c r="W34" s="643" t="str">
        <f t="shared" si="3"/>
        <v/>
      </c>
      <c r="X34" s="643" t="str">
        <f t="shared" si="4"/>
        <v/>
      </c>
      <c r="Y34" s="643">
        <f t="shared" si="5"/>
        <v>0</v>
      </c>
      <c r="Z34" s="643" t="str">
        <f t="shared" si="6"/>
        <v/>
      </c>
      <c r="AA34" s="643" t="str">
        <f t="shared" si="7"/>
        <v/>
      </c>
      <c r="AB34" s="643">
        <f t="shared" si="8"/>
        <v>0</v>
      </c>
    </row>
    <row r="35" spans="1:28" ht="30" customHeight="1">
      <c r="A35" s="659"/>
      <c r="B35" s="669"/>
      <c r="C35" s="668"/>
      <c r="D35" s="1534"/>
      <c r="E35" s="1535"/>
      <c r="F35" s="667"/>
      <c r="G35" s="667"/>
      <c r="H35" s="666"/>
      <c r="I35" s="665"/>
      <c r="J35" s="664"/>
      <c r="K35" s="663">
        <f t="shared" si="0"/>
        <v>0</v>
      </c>
      <c r="L35" s="666"/>
      <c r="M35" s="665"/>
      <c r="N35" s="664"/>
      <c r="O35" s="663">
        <f t="shared" si="1"/>
        <v>0</v>
      </c>
      <c r="P35" s="649">
        <f t="shared" si="2"/>
        <v>0</v>
      </c>
      <c r="Q35" s="662"/>
      <c r="R35" s="661"/>
      <c r="S35" s="660"/>
      <c r="T35" s="659"/>
      <c r="U35" s="658"/>
      <c r="W35" s="643" t="str">
        <f t="shared" si="3"/>
        <v/>
      </c>
      <c r="X35" s="643" t="str">
        <f t="shared" si="4"/>
        <v/>
      </c>
      <c r="Y35" s="643">
        <f t="shared" si="5"/>
        <v>0</v>
      </c>
      <c r="Z35" s="643" t="str">
        <f t="shared" si="6"/>
        <v/>
      </c>
      <c r="AA35" s="643" t="str">
        <f t="shared" si="7"/>
        <v/>
      </c>
      <c r="AB35" s="643">
        <f t="shared" si="8"/>
        <v>0</v>
      </c>
    </row>
    <row r="36" spans="1:28" ht="30" customHeight="1">
      <c r="A36" s="659"/>
      <c r="B36" s="669"/>
      <c r="C36" s="668"/>
      <c r="D36" s="1534"/>
      <c r="E36" s="1535"/>
      <c r="F36" s="667"/>
      <c r="G36" s="667"/>
      <c r="H36" s="666"/>
      <c r="I36" s="665"/>
      <c r="J36" s="664"/>
      <c r="K36" s="663">
        <f t="shared" si="0"/>
        <v>0</v>
      </c>
      <c r="L36" s="666"/>
      <c r="M36" s="665"/>
      <c r="N36" s="664"/>
      <c r="O36" s="663">
        <f t="shared" si="1"/>
        <v>0</v>
      </c>
      <c r="P36" s="649">
        <f t="shared" si="2"/>
        <v>0</v>
      </c>
      <c r="Q36" s="662"/>
      <c r="R36" s="661"/>
      <c r="S36" s="660"/>
      <c r="T36" s="659"/>
      <c r="U36" s="658"/>
      <c r="W36" s="643" t="str">
        <f t="shared" si="3"/>
        <v/>
      </c>
      <c r="X36" s="643" t="str">
        <f t="shared" si="4"/>
        <v/>
      </c>
      <c r="Y36" s="643">
        <f t="shared" si="5"/>
        <v>0</v>
      </c>
      <c r="Z36" s="643" t="str">
        <f t="shared" si="6"/>
        <v/>
      </c>
      <c r="AA36" s="643" t="str">
        <f t="shared" si="7"/>
        <v/>
      </c>
      <c r="AB36" s="643">
        <f t="shared" si="8"/>
        <v>0</v>
      </c>
    </row>
    <row r="37" spans="1:28" ht="30" customHeight="1">
      <c r="A37" s="659"/>
      <c r="B37" s="669"/>
      <c r="C37" s="668"/>
      <c r="D37" s="1534"/>
      <c r="E37" s="1535"/>
      <c r="F37" s="667"/>
      <c r="G37" s="667"/>
      <c r="H37" s="666"/>
      <c r="I37" s="665"/>
      <c r="J37" s="664"/>
      <c r="K37" s="663">
        <f t="shared" si="0"/>
        <v>0</v>
      </c>
      <c r="L37" s="666"/>
      <c r="M37" s="665"/>
      <c r="N37" s="664"/>
      <c r="O37" s="663">
        <f t="shared" si="1"/>
        <v>0</v>
      </c>
      <c r="P37" s="649">
        <f t="shared" si="2"/>
        <v>0</v>
      </c>
      <c r="Q37" s="662"/>
      <c r="R37" s="661"/>
      <c r="S37" s="660"/>
      <c r="T37" s="659"/>
      <c r="U37" s="658"/>
      <c r="W37" s="643" t="str">
        <f t="shared" si="3"/>
        <v/>
      </c>
      <c r="X37" s="643" t="str">
        <f t="shared" si="4"/>
        <v/>
      </c>
      <c r="Y37" s="643">
        <f t="shared" si="5"/>
        <v>0</v>
      </c>
      <c r="Z37" s="643" t="str">
        <f t="shared" si="6"/>
        <v/>
      </c>
      <c r="AA37" s="643" t="str">
        <f t="shared" si="7"/>
        <v/>
      </c>
      <c r="AB37" s="643">
        <f t="shared" si="8"/>
        <v>0</v>
      </c>
    </row>
    <row r="38" spans="1:28" ht="30" customHeight="1">
      <c r="A38" s="671"/>
      <c r="B38" s="676"/>
      <c r="C38" s="676"/>
      <c r="D38" s="1536"/>
      <c r="E38" s="1537"/>
      <c r="F38" s="675"/>
      <c r="G38" s="675"/>
      <c r="H38" s="666"/>
      <c r="I38" s="665"/>
      <c r="J38" s="664"/>
      <c r="K38" s="663">
        <f t="shared" si="0"/>
        <v>0</v>
      </c>
      <c r="L38" s="666"/>
      <c r="M38" s="665"/>
      <c r="N38" s="664"/>
      <c r="O38" s="663">
        <f t="shared" si="1"/>
        <v>0</v>
      </c>
      <c r="P38" s="649">
        <f t="shared" si="2"/>
        <v>0</v>
      </c>
      <c r="Q38" s="674"/>
      <c r="R38" s="673"/>
      <c r="S38" s="660"/>
      <c r="T38" s="659"/>
      <c r="U38" s="672"/>
      <c r="W38" s="643" t="str">
        <f t="shared" si="3"/>
        <v/>
      </c>
      <c r="X38" s="643" t="str">
        <f t="shared" si="4"/>
        <v/>
      </c>
      <c r="Y38" s="643">
        <f t="shared" si="5"/>
        <v>0</v>
      </c>
      <c r="Z38" s="643" t="str">
        <f t="shared" si="6"/>
        <v/>
      </c>
      <c r="AA38" s="643" t="str">
        <f t="shared" si="7"/>
        <v/>
      </c>
      <c r="AB38" s="643">
        <f t="shared" si="8"/>
        <v>0</v>
      </c>
    </row>
    <row r="39" spans="1:28" ht="30" customHeight="1">
      <c r="A39" s="671"/>
      <c r="B39" s="669"/>
      <c r="C39" s="668"/>
      <c r="D39" s="1534"/>
      <c r="E39" s="1535"/>
      <c r="F39" s="667"/>
      <c r="G39" s="667"/>
      <c r="H39" s="666"/>
      <c r="I39" s="665"/>
      <c r="J39" s="664"/>
      <c r="K39" s="663">
        <f t="shared" si="0"/>
        <v>0</v>
      </c>
      <c r="L39" s="666"/>
      <c r="M39" s="665"/>
      <c r="N39" s="664"/>
      <c r="O39" s="663">
        <f t="shared" si="1"/>
        <v>0</v>
      </c>
      <c r="P39" s="649">
        <f t="shared" si="2"/>
        <v>0</v>
      </c>
      <c r="Q39" s="670"/>
      <c r="R39" s="661"/>
      <c r="S39" s="660"/>
      <c r="T39" s="659"/>
      <c r="U39" s="658"/>
      <c r="W39" s="643" t="str">
        <f t="shared" si="3"/>
        <v/>
      </c>
      <c r="X39" s="643" t="str">
        <f t="shared" si="4"/>
        <v/>
      </c>
      <c r="Y39" s="643">
        <f t="shared" si="5"/>
        <v>0</v>
      </c>
      <c r="Z39" s="643" t="str">
        <f t="shared" si="6"/>
        <v/>
      </c>
      <c r="AA39" s="643" t="str">
        <f t="shared" si="7"/>
        <v/>
      </c>
      <c r="AB39" s="643">
        <f t="shared" si="8"/>
        <v>0</v>
      </c>
    </row>
    <row r="40" spans="1:28" ht="30" customHeight="1">
      <c r="A40" s="659"/>
      <c r="B40" s="669"/>
      <c r="C40" s="668"/>
      <c r="D40" s="1534"/>
      <c r="E40" s="1535"/>
      <c r="F40" s="667"/>
      <c r="G40" s="667"/>
      <c r="H40" s="666"/>
      <c r="I40" s="665"/>
      <c r="J40" s="664"/>
      <c r="K40" s="663">
        <f t="shared" si="0"/>
        <v>0</v>
      </c>
      <c r="L40" s="666"/>
      <c r="M40" s="665"/>
      <c r="N40" s="664"/>
      <c r="O40" s="663">
        <f t="shared" si="1"/>
        <v>0</v>
      </c>
      <c r="P40" s="649">
        <f t="shared" si="2"/>
        <v>0</v>
      </c>
      <c r="Q40" s="662"/>
      <c r="R40" s="661"/>
      <c r="S40" s="660"/>
      <c r="T40" s="659"/>
      <c r="U40" s="658"/>
      <c r="W40" s="643" t="str">
        <f t="shared" si="3"/>
        <v/>
      </c>
      <c r="X40" s="643" t="str">
        <f t="shared" si="4"/>
        <v/>
      </c>
      <c r="Y40" s="643">
        <f t="shared" si="5"/>
        <v>0</v>
      </c>
      <c r="Z40" s="643" t="str">
        <f t="shared" si="6"/>
        <v/>
      </c>
      <c r="AA40" s="643" t="str">
        <f t="shared" si="7"/>
        <v/>
      </c>
      <c r="AB40" s="643">
        <f t="shared" si="8"/>
        <v>0</v>
      </c>
    </row>
    <row r="41" spans="1:28" ht="30" customHeight="1">
      <c r="A41" s="659"/>
      <c r="B41" s="669"/>
      <c r="C41" s="668"/>
      <c r="D41" s="1534"/>
      <c r="E41" s="1535"/>
      <c r="F41" s="667"/>
      <c r="G41" s="667"/>
      <c r="H41" s="666"/>
      <c r="I41" s="665"/>
      <c r="J41" s="664"/>
      <c r="K41" s="663">
        <f t="shared" si="0"/>
        <v>0</v>
      </c>
      <c r="L41" s="666"/>
      <c r="M41" s="665"/>
      <c r="N41" s="664"/>
      <c r="O41" s="663">
        <f t="shared" si="1"/>
        <v>0</v>
      </c>
      <c r="P41" s="649">
        <f t="shared" si="2"/>
        <v>0</v>
      </c>
      <c r="Q41" s="662"/>
      <c r="R41" s="661"/>
      <c r="S41" s="660"/>
      <c r="T41" s="659"/>
      <c r="U41" s="658"/>
      <c r="W41" s="643" t="str">
        <f t="shared" si="3"/>
        <v/>
      </c>
      <c r="X41" s="643" t="str">
        <f t="shared" si="4"/>
        <v/>
      </c>
      <c r="Y41" s="643">
        <f t="shared" si="5"/>
        <v>0</v>
      </c>
      <c r="Z41" s="643" t="str">
        <f t="shared" si="6"/>
        <v/>
      </c>
      <c r="AA41" s="643" t="str">
        <f t="shared" si="7"/>
        <v/>
      </c>
      <c r="AB41" s="643">
        <f t="shared" si="8"/>
        <v>0</v>
      </c>
    </row>
    <row r="42" spans="1:28" ht="30" customHeight="1" thickBot="1">
      <c r="A42" s="657"/>
      <c r="B42" s="656"/>
      <c r="C42" s="655"/>
      <c r="D42" s="1523"/>
      <c r="E42" s="1524"/>
      <c r="F42" s="654"/>
      <c r="G42" s="654"/>
      <c r="H42" s="653"/>
      <c r="I42" s="652"/>
      <c r="J42" s="651"/>
      <c r="K42" s="650">
        <f t="shared" si="0"/>
        <v>0</v>
      </c>
      <c r="L42" s="653"/>
      <c r="M42" s="652"/>
      <c r="N42" s="651"/>
      <c r="O42" s="650">
        <f t="shared" si="1"/>
        <v>0</v>
      </c>
      <c r="P42" s="649">
        <f t="shared" si="2"/>
        <v>0</v>
      </c>
      <c r="Q42" s="648"/>
      <c r="R42" s="647"/>
      <c r="S42" s="646"/>
      <c r="T42" s="645"/>
      <c r="U42" s="644"/>
      <c r="W42" s="643" t="str">
        <f t="shared" si="3"/>
        <v/>
      </c>
      <c r="X42" s="643" t="str">
        <f t="shared" si="4"/>
        <v/>
      </c>
      <c r="Y42" s="643">
        <f t="shared" si="5"/>
        <v>0</v>
      </c>
      <c r="Z42" s="643" t="str">
        <f t="shared" si="6"/>
        <v/>
      </c>
      <c r="AA42" s="643" t="str">
        <f t="shared" si="7"/>
        <v/>
      </c>
      <c r="AB42" s="643">
        <f t="shared" si="8"/>
        <v>0</v>
      </c>
    </row>
    <row r="43" spans="1:28" s="634" customFormat="1" ht="16.5" thickBot="1">
      <c r="A43" s="1525" t="s">
        <v>748</v>
      </c>
      <c r="B43" s="1526"/>
      <c r="C43" s="1526"/>
      <c r="D43" s="1526"/>
      <c r="E43" s="1527"/>
      <c r="F43" s="642">
        <f>IF(P43=0,0,Q43/P43)</f>
        <v>4.3244577202093154E-2</v>
      </c>
      <c r="G43" s="641"/>
      <c r="H43" s="640"/>
      <c r="I43" s="640"/>
      <c r="J43" s="640"/>
      <c r="K43" s="640"/>
      <c r="L43" s="640"/>
      <c r="M43" s="640"/>
      <c r="N43" s="639">
        <f>SUM(N14:N42)</f>
        <v>550</v>
      </c>
      <c r="O43" s="638">
        <f>SUM(O14:O42)</f>
        <v>550</v>
      </c>
      <c r="P43" s="637">
        <f>SUM(P14:P42)</f>
        <v>11562.143333333333</v>
      </c>
      <c r="Q43" s="636">
        <f>SUM(Q14:Q42)</f>
        <v>500</v>
      </c>
      <c r="R43" s="1528"/>
      <c r="S43" s="1529"/>
      <c r="T43" s="1529"/>
      <c r="U43" s="1530"/>
      <c r="W43" s="635">
        <f>SUM(W14:W42)</f>
        <v>73333.333333333343</v>
      </c>
      <c r="X43" s="635"/>
      <c r="Y43" s="635">
        <f>SUM(Y14:Y42)</f>
        <v>27777777.777777776</v>
      </c>
      <c r="Z43" s="635">
        <f>SUM(Z14:Z42)</f>
        <v>550</v>
      </c>
      <c r="AA43" s="635"/>
      <c r="AB43" s="635">
        <f>SUM(AB14:AB42)</f>
        <v>277.77777777777783</v>
      </c>
    </row>
    <row r="46" spans="1:28" hidden="1">
      <c r="A46" s="633" t="s">
        <v>747</v>
      </c>
    </row>
    <row r="47" spans="1:28" hidden="1"/>
    <row r="48" spans="1:28" ht="13.5" hidden="1" thickBot="1">
      <c r="B48" s="1531" t="s">
        <v>746</v>
      </c>
      <c r="C48" s="1532"/>
      <c r="D48" s="1532"/>
      <c r="E48" s="1533"/>
    </row>
    <row r="49" spans="2:5" hidden="1">
      <c r="B49" s="620" t="s">
        <v>745</v>
      </c>
      <c r="C49" s="632" t="s">
        <v>744</v>
      </c>
      <c r="D49" s="631"/>
      <c r="E49" s="630" t="s">
        <v>743</v>
      </c>
    </row>
    <row r="50" spans="2:5" ht="18" hidden="1">
      <c r="B50" s="628" t="s">
        <v>742</v>
      </c>
      <c r="C50" s="629">
        <v>0.15</v>
      </c>
      <c r="D50" s="626"/>
      <c r="E50" s="625" t="s">
        <v>741</v>
      </c>
    </row>
    <row r="51" spans="2:5" ht="18" hidden="1">
      <c r="B51" s="628" t="s">
        <v>740</v>
      </c>
      <c r="C51" s="627">
        <v>0.1</v>
      </c>
      <c r="D51" s="626"/>
      <c r="E51" s="625" t="s">
        <v>739</v>
      </c>
    </row>
    <row r="52" spans="2:5" ht="13.5" hidden="1" thickBot="1">
      <c r="B52" s="624"/>
      <c r="C52" s="623">
        <v>0.1</v>
      </c>
      <c r="D52" s="622"/>
      <c r="E52" s="621" t="s">
        <v>738</v>
      </c>
    </row>
    <row r="53" spans="2:5" hidden="1">
      <c r="B53" s="620" t="s">
        <v>737</v>
      </c>
    </row>
    <row r="54" spans="2:5" hidden="1">
      <c r="B54" s="619" t="s">
        <v>736</v>
      </c>
    </row>
    <row r="55" spans="2:5" ht="13.5" hidden="1" thickBot="1">
      <c r="B55" s="618" t="s">
        <v>735</v>
      </c>
    </row>
  </sheetData>
  <dataConsolidate/>
  <mergeCells count="38">
    <mergeCell ref="A1:F1"/>
    <mergeCell ref="N1:O1"/>
    <mergeCell ref="F2:P2"/>
    <mergeCell ref="C5:E5"/>
    <mergeCell ref="C6:F6"/>
    <mergeCell ref="D14:E14"/>
    <mergeCell ref="H12:K12"/>
    <mergeCell ref="L12:O12"/>
    <mergeCell ref="R3:U3"/>
    <mergeCell ref="R4:U4"/>
    <mergeCell ref="R6:U6"/>
    <mergeCell ref="A11:E11"/>
    <mergeCell ref="F11:P11"/>
    <mergeCell ref="Q11:S11"/>
    <mergeCell ref="T11:U11"/>
    <mergeCell ref="D13:E13"/>
    <mergeCell ref="D35:E35"/>
    <mergeCell ref="D15:E15"/>
    <mergeCell ref="D16:E16"/>
    <mergeCell ref="D17:E17"/>
    <mergeCell ref="D18:E18"/>
    <mergeCell ref="D19:E19"/>
    <mergeCell ref="D20:E20"/>
    <mergeCell ref="D30:E30"/>
    <mergeCell ref="D31:E31"/>
    <mergeCell ref="D32:E32"/>
    <mergeCell ref="D33:E33"/>
    <mergeCell ref="D34:E34"/>
    <mergeCell ref="D42:E42"/>
    <mergeCell ref="A43:E43"/>
    <mergeCell ref="R43:U43"/>
    <mergeCell ref="B48:E48"/>
    <mergeCell ref="D36:E36"/>
    <mergeCell ref="D37:E37"/>
    <mergeCell ref="D38:E38"/>
    <mergeCell ref="D39:E39"/>
    <mergeCell ref="D40:E40"/>
    <mergeCell ref="D41:E41"/>
  </mergeCells>
  <dataValidations disablePrompts="1" count="2">
    <dataValidation type="list" allowBlank="1" showInputMessage="1" showErrorMessage="1" sqref="N1" xr:uid="{00000000-0002-0000-0700-000000000000}">
      <formula1>$B$50:$B$51</formula1>
    </dataValidation>
    <dataValidation type="list" allowBlank="1" showInputMessage="1" showErrorMessage="1" sqref="O9" xr:uid="{00000000-0002-0000-0700-000001000000}">
      <formula1>$C$50:$C$51</formula1>
    </dataValidation>
  </dataValidations>
  <pageMargins left="0.47" right="0.390625" top="0.59895833333333337" bottom="0.55000000000000004" header="0.10416666666666667" footer="0.33"/>
  <pageSetup scale="39" orientation="landscape" horizontalDpi="4294967293" r:id="rId1"/>
  <headerFooter>
    <oddHeader>&amp;C&amp;"Arial,Bold"&amp;14Existing Building Commissioning (EBCx) Program
Commissioning Phase
Energy Conservation Measures (ECMs)&amp;R&amp;G</oddHeader>
    <oddFooter>&amp;L&amp;9Page &amp;P of &amp;N&amp;RCBTU Investigation Report - 07/12/2018</oddFoot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2000000}">
          <x14:formula1>
            <xm:f>'https://seattlegov.sharepoint.com/sites/SCL/CES/SDM/Shared Documents/Commercial/EBCx Existing Building Commissioning/Program Tools/EBCX Workbook/[000_CBTU_ALL.xlsx]HiddenTables'!#REF!</xm:f>
          </x14:formula1>
          <xm:sqref>S14:T42 G14:G42 R4 R3:U3 H8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41"/>
  <sheetViews>
    <sheetView windowProtection="1" showWhiteSpace="0" view="pageLayout" zoomScaleNormal="100" workbookViewId="0">
      <selection activeCell="B41" sqref="B41"/>
    </sheetView>
  </sheetViews>
  <sheetFormatPr defaultColWidth="9.140625" defaultRowHeight="12.75"/>
  <cols>
    <col min="1" max="1" width="7.140625" style="14" customWidth="1"/>
    <col min="2" max="2" width="13.42578125" style="14" customWidth="1"/>
    <col min="3" max="3" width="6.5703125" style="14" customWidth="1"/>
    <col min="4" max="4" width="9" style="14" customWidth="1"/>
    <col min="5" max="5" width="2.28515625" style="14" customWidth="1"/>
    <col min="6" max="6" width="11.42578125" style="14" customWidth="1"/>
    <col min="7" max="7" width="12.7109375" style="14" customWidth="1"/>
    <col min="8" max="8" width="13.85546875" style="14" customWidth="1"/>
    <col min="9" max="9" width="10" style="14" customWidth="1"/>
    <col min="10" max="10" width="4.28515625" style="14" customWidth="1"/>
    <col min="11" max="11" width="10.85546875" style="14" customWidth="1"/>
    <col min="12" max="13" width="9.140625" style="14"/>
    <col min="14" max="14" width="18.85546875" style="14" hidden="1" customWidth="1"/>
    <col min="15" max="16" width="0" style="14" hidden="1" customWidth="1"/>
    <col min="17" max="17" width="19" style="14" hidden="1" customWidth="1"/>
    <col min="18" max="16384" width="9.140625" style="14"/>
  </cols>
  <sheetData>
    <row r="1" spans="1:17" ht="16.5" customHeight="1" thickBot="1">
      <c r="A1" s="1576" t="s">
        <v>734</v>
      </c>
      <c r="B1" s="1577"/>
      <c r="C1" s="1578"/>
      <c r="D1" s="1578"/>
      <c r="E1" s="1578"/>
      <c r="F1" s="1578"/>
      <c r="G1" s="1578"/>
      <c r="H1" s="1578"/>
      <c r="I1" s="1578"/>
      <c r="J1" s="1579"/>
      <c r="K1" s="784"/>
    </row>
    <row r="2" spans="1:17">
      <c r="A2" s="1580" t="s">
        <v>805</v>
      </c>
      <c r="B2" s="1581"/>
      <c r="C2" s="1581"/>
      <c r="D2" s="1581"/>
      <c r="E2" s="1581"/>
      <c r="F2" s="1581"/>
      <c r="G2" s="1581"/>
      <c r="H2" s="1581"/>
      <c r="I2" s="1581"/>
      <c r="J2" s="1582"/>
      <c r="K2" s="783"/>
    </row>
    <row r="3" spans="1:17">
      <c r="A3" s="1583" t="s">
        <v>804</v>
      </c>
      <c r="B3" s="1584"/>
      <c r="C3" s="1584"/>
      <c r="D3" s="1584"/>
      <c r="E3" s="1584"/>
      <c r="F3" s="1584"/>
      <c r="G3" s="1584"/>
      <c r="H3" s="1584"/>
      <c r="I3" s="1584"/>
      <c r="J3" s="1585"/>
      <c r="K3" s="783"/>
    </row>
    <row r="4" spans="1:17">
      <c r="A4" s="1563" t="s">
        <v>803</v>
      </c>
      <c r="B4" s="1564"/>
      <c r="C4" s="1564"/>
      <c r="D4" s="1564"/>
      <c r="E4" s="1564"/>
      <c r="F4" s="1564"/>
      <c r="G4" s="1564"/>
      <c r="H4" s="1564"/>
      <c r="I4" s="1564"/>
      <c r="J4" s="1565"/>
      <c r="K4" s="776"/>
    </row>
    <row r="5" spans="1:17">
      <c r="A5" s="1563" t="s">
        <v>802</v>
      </c>
      <c r="B5" s="1564"/>
      <c r="C5" s="1564"/>
      <c r="D5" s="1564"/>
      <c r="E5" s="1564"/>
      <c r="F5" s="1564"/>
      <c r="G5" s="1564"/>
      <c r="H5" s="1564"/>
      <c r="I5" s="1564"/>
      <c r="J5" s="1565"/>
      <c r="K5" s="776"/>
    </row>
    <row r="6" spans="1:17" ht="13.5" thickBot="1">
      <c r="A6" s="1566" t="s">
        <v>801</v>
      </c>
      <c r="B6" s="1567"/>
      <c r="C6" s="1567"/>
      <c r="D6" s="1567"/>
      <c r="E6" s="1567"/>
      <c r="F6" s="1567"/>
      <c r="G6" s="1567"/>
      <c r="H6" s="1567"/>
      <c r="I6" s="1567"/>
      <c r="J6" s="1568"/>
      <c r="K6" s="776"/>
    </row>
    <row r="7" spans="1:17" ht="3.75" customHeight="1">
      <c r="A7" s="782"/>
      <c r="B7" s="781"/>
      <c r="C7" s="781"/>
      <c r="D7" s="781"/>
      <c r="E7" s="781"/>
      <c r="F7" s="781"/>
      <c r="G7" s="781"/>
      <c r="H7" s="781"/>
      <c r="I7" s="781"/>
      <c r="J7" s="780"/>
      <c r="K7" s="776"/>
    </row>
    <row r="8" spans="1:17">
      <c r="A8" s="1569" t="s">
        <v>800</v>
      </c>
      <c r="B8" s="1570"/>
      <c r="C8" s="1571"/>
      <c r="D8" s="779">
        <f>G8*I8</f>
        <v>10000</v>
      </c>
      <c r="E8" s="776"/>
      <c r="F8" s="750" t="s">
        <v>799</v>
      </c>
      <c r="G8" s="778">
        <v>100000</v>
      </c>
      <c r="H8" s="750" t="s">
        <v>798</v>
      </c>
      <c r="I8" s="777">
        <v>0.1</v>
      </c>
      <c r="J8" s="625"/>
      <c r="K8" s="776"/>
    </row>
    <row r="9" spans="1:17" ht="5.25" customHeight="1" thickBot="1">
      <c r="A9" s="775"/>
      <c r="J9" s="625"/>
    </row>
    <row r="10" spans="1:17" ht="39" thickBot="1">
      <c r="A10" s="774" t="s">
        <v>797</v>
      </c>
      <c r="B10" s="773" t="s">
        <v>755</v>
      </c>
      <c r="C10" s="772" t="s">
        <v>796</v>
      </c>
      <c r="D10" s="1572" t="s">
        <v>795</v>
      </c>
      <c r="E10" s="1532"/>
      <c r="F10" s="1532"/>
      <c r="G10" s="1532"/>
      <c r="H10" s="1532"/>
      <c r="I10" s="1532"/>
      <c r="J10" s="1533"/>
      <c r="K10" s="759"/>
      <c r="N10" s="1531" t="s">
        <v>746</v>
      </c>
      <c r="O10" s="1532"/>
      <c r="P10" s="1532"/>
      <c r="Q10" s="1533"/>
    </row>
    <row r="11" spans="1:17" ht="17.100000000000001" customHeight="1">
      <c r="A11" s="771"/>
      <c r="B11" s="770">
        <v>1000</v>
      </c>
      <c r="C11" s="769"/>
      <c r="D11" s="1588"/>
      <c r="E11" s="1588"/>
      <c r="F11" s="1588"/>
      <c r="G11" s="1588"/>
      <c r="H11" s="1588"/>
      <c r="I11" s="1589"/>
      <c r="J11" s="1590"/>
      <c r="K11" s="762"/>
      <c r="N11" s="620" t="s">
        <v>737</v>
      </c>
      <c r="O11" s="632" t="s">
        <v>744</v>
      </c>
      <c r="P11" s="631"/>
      <c r="Q11" s="630" t="s">
        <v>743</v>
      </c>
    </row>
    <row r="12" spans="1:17" ht="17.100000000000001" customHeight="1">
      <c r="A12" s="768"/>
      <c r="B12" s="770">
        <v>1000</v>
      </c>
      <c r="C12" s="766"/>
      <c r="D12" s="1573"/>
      <c r="E12" s="1573"/>
      <c r="F12" s="1573"/>
      <c r="G12" s="1573"/>
      <c r="H12" s="1573"/>
      <c r="I12" s="1574"/>
      <c r="J12" s="1575"/>
      <c r="K12" s="762"/>
      <c r="N12" s="619" t="s">
        <v>736</v>
      </c>
      <c r="O12" s="629">
        <v>0.15</v>
      </c>
      <c r="P12" s="626"/>
      <c r="Q12" s="625" t="s">
        <v>741</v>
      </c>
    </row>
    <row r="13" spans="1:17" ht="17.100000000000001" customHeight="1" thickBot="1">
      <c r="A13" s="768"/>
      <c r="B13" s="770">
        <v>1000</v>
      </c>
      <c r="C13" s="766"/>
      <c r="D13" s="1573"/>
      <c r="E13" s="1573"/>
      <c r="F13" s="1573"/>
      <c r="G13" s="1573"/>
      <c r="H13" s="1573"/>
      <c r="I13" s="1574"/>
      <c r="J13" s="1575"/>
      <c r="K13" s="762"/>
      <c r="N13" s="618" t="s">
        <v>735</v>
      </c>
      <c r="O13" s="627">
        <v>0.1</v>
      </c>
      <c r="P13" s="626"/>
      <c r="Q13" s="625" t="s">
        <v>739</v>
      </c>
    </row>
    <row r="14" spans="1:17" ht="17.100000000000001" customHeight="1" thickBot="1">
      <c r="A14" s="768"/>
      <c r="B14" s="767"/>
      <c r="C14" s="766"/>
      <c r="D14" s="1573"/>
      <c r="E14" s="1573"/>
      <c r="F14" s="1573"/>
      <c r="G14" s="1573"/>
      <c r="H14" s="1573"/>
      <c r="I14" s="1574"/>
      <c r="J14" s="1575"/>
      <c r="K14" s="762"/>
      <c r="N14" s="624"/>
      <c r="O14" s="623">
        <v>0.1</v>
      </c>
      <c r="P14" s="622"/>
      <c r="Q14" s="621" t="s">
        <v>738</v>
      </c>
    </row>
    <row r="15" spans="1:17" ht="17.100000000000001" customHeight="1">
      <c r="A15" s="768"/>
      <c r="B15" s="767"/>
      <c r="C15" s="766"/>
      <c r="D15" s="1573"/>
      <c r="E15" s="1573"/>
      <c r="F15" s="1573"/>
      <c r="G15" s="1573"/>
      <c r="H15" s="1573"/>
      <c r="I15" s="1574"/>
      <c r="J15" s="1575"/>
      <c r="K15" s="762"/>
      <c r="O15" s="626">
        <v>0.16</v>
      </c>
    </row>
    <row r="16" spans="1:17" ht="17.100000000000001" customHeight="1">
      <c r="A16" s="768"/>
      <c r="B16" s="767"/>
      <c r="C16" s="766"/>
      <c r="D16" s="1573"/>
      <c r="E16" s="1573"/>
      <c r="F16" s="1573"/>
      <c r="G16" s="1573"/>
      <c r="H16" s="1573"/>
      <c r="I16" s="1574"/>
      <c r="J16" s="1575"/>
      <c r="K16" s="762"/>
    </row>
    <row r="17" spans="1:11" ht="17.100000000000001" customHeight="1">
      <c r="A17" s="768"/>
      <c r="B17" s="767"/>
      <c r="C17" s="766"/>
      <c r="D17" s="1574"/>
      <c r="E17" s="1586"/>
      <c r="F17" s="1586"/>
      <c r="G17" s="1586"/>
      <c r="H17" s="1586"/>
      <c r="I17" s="1586"/>
      <c r="J17" s="1587"/>
      <c r="K17" s="762"/>
    </row>
    <row r="18" spans="1:11" ht="17.100000000000001" customHeight="1">
      <c r="A18" s="768"/>
      <c r="B18" s="767"/>
      <c r="C18" s="766"/>
      <c r="D18" s="1574"/>
      <c r="E18" s="1586"/>
      <c r="F18" s="1586"/>
      <c r="G18" s="1586"/>
      <c r="H18" s="1586"/>
      <c r="I18" s="1586"/>
      <c r="J18" s="1587"/>
      <c r="K18" s="762"/>
    </row>
    <row r="19" spans="1:11" ht="17.100000000000001" customHeight="1">
      <c r="A19" s="768"/>
      <c r="B19" s="767"/>
      <c r="C19" s="766"/>
      <c r="D19" s="1573"/>
      <c r="E19" s="1573"/>
      <c r="F19" s="1573"/>
      <c r="G19" s="1573"/>
      <c r="H19" s="1573"/>
      <c r="I19" s="1574"/>
      <c r="J19" s="1575"/>
      <c r="K19" s="762"/>
    </row>
    <row r="20" spans="1:11" ht="17.100000000000001" customHeight="1">
      <c r="A20" s="768"/>
      <c r="B20" s="767"/>
      <c r="C20" s="766"/>
      <c r="D20" s="1573"/>
      <c r="E20" s="1573"/>
      <c r="F20" s="1573"/>
      <c r="G20" s="1573"/>
      <c r="H20" s="1573"/>
      <c r="I20" s="1574"/>
      <c r="J20" s="1575"/>
      <c r="K20" s="762"/>
    </row>
    <row r="21" spans="1:11" ht="17.100000000000001" customHeight="1">
      <c r="A21" s="768"/>
      <c r="B21" s="767"/>
      <c r="C21" s="766"/>
      <c r="D21" s="1573"/>
      <c r="E21" s="1573"/>
      <c r="F21" s="1573"/>
      <c r="G21" s="1573"/>
      <c r="H21" s="1573"/>
      <c r="I21" s="1574"/>
      <c r="J21" s="1575"/>
      <c r="K21" s="762"/>
    </row>
    <row r="22" spans="1:11" ht="17.100000000000001" customHeight="1">
      <c r="A22" s="768"/>
      <c r="B22" s="767"/>
      <c r="C22" s="766"/>
      <c r="D22" s="1573"/>
      <c r="E22" s="1573"/>
      <c r="F22" s="1573"/>
      <c r="G22" s="1573"/>
      <c r="H22" s="1573"/>
      <c r="I22" s="1574"/>
      <c r="J22" s="1575"/>
      <c r="K22" s="762"/>
    </row>
    <row r="23" spans="1:11" ht="17.100000000000001" customHeight="1">
      <c r="A23" s="768"/>
      <c r="B23" s="767"/>
      <c r="C23" s="766"/>
      <c r="D23" s="1573"/>
      <c r="E23" s="1573"/>
      <c r="F23" s="1573"/>
      <c r="G23" s="1573"/>
      <c r="H23" s="1573"/>
      <c r="I23" s="1574"/>
      <c r="J23" s="1575"/>
      <c r="K23" s="762"/>
    </row>
    <row r="24" spans="1:11" ht="17.100000000000001" customHeight="1">
      <c r="A24" s="768"/>
      <c r="B24" s="767"/>
      <c r="C24" s="766"/>
      <c r="D24" s="1573"/>
      <c r="E24" s="1573"/>
      <c r="F24" s="1573"/>
      <c r="G24" s="1573"/>
      <c r="H24" s="1573"/>
      <c r="I24" s="1574"/>
      <c r="J24" s="1575"/>
      <c r="K24" s="762"/>
    </row>
    <row r="25" spans="1:11" ht="17.100000000000001" customHeight="1">
      <c r="A25" s="768"/>
      <c r="B25" s="767"/>
      <c r="C25" s="766"/>
      <c r="D25" s="1573"/>
      <c r="E25" s="1573"/>
      <c r="F25" s="1573"/>
      <c r="G25" s="1573"/>
      <c r="H25" s="1573"/>
      <c r="I25" s="1574"/>
      <c r="J25" s="1575"/>
      <c r="K25" s="762"/>
    </row>
    <row r="26" spans="1:11" ht="17.100000000000001" customHeight="1">
      <c r="A26" s="768"/>
      <c r="B26" s="767"/>
      <c r="C26" s="766"/>
      <c r="D26" s="1573"/>
      <c r="E26" s="1573"/>
      <c r="F26" s="1573"/>
      <c r="G26" s="1573"/>
      <c r="H26" s="1573"/>
      <c r="I26" s="1574"/>
      <c r="J26" s="1575"/>
      <c r="K26" s="762"/>
    </row>
    <row r="27" spans="1:11" ht="17.100000000000001" customHeight="1">
      <c r="A27" s="768"/>
      <c r="B27" s="767"/>
      <c r="C27" s="766"/>
      <c r="D27" s="1573"/>
      <c r="E27" s="1573"/>
      <c r="F27" s="1573"/>
      <c r="G27" s="1573"/>
      <c r="H27" s="1573"/>
      <c r="I27" s="1574"/>
      <c r="J27" s="1575"/>
      <c r="K27" s="762"/>
    </row>
    <row r="28" spans="1:11" ht="17.100000000000001" customHeight="1">
      <c r="A28" s="768"/>
      <c r="B28" s="767"/>
      <c r="C28" s="766"/>
      <c r="D28" s="1573"/>
      <c r="E28" s="1573"/>
      <c r="F28" s="1573"/>
      <c r="G28" s="1573"/>
      <c r="H28" s="1573"/>
      <c r="I28" s="1574"/>
      <c r="J28" s="1575"/>
      <c r="K28" s="762"/>
    </row>
    <row r="29" spans="1:11" ht="17.100000000000001" customHeight="1">
      <c r="A29" s="768"/>
      <c r="B29" s="767"/>
      <c r="C29" s="766"/>
      <c r="D29" s="1573"/>
      <c r="E29" s="1573"/>
      <c r="F29" s="1573"/>
      <c r="G29" s="1573"/>
      <c r="H29" s="1573"/>
      <c r="I29" s="1574"/>
      <c r="J29" s="1575"/>
      <c r="K29" s="762"/>
    </row>
    <row r="30" spans="1:11" ht="17.100000000000001" customHeight="1">
      <c r="A30" s="768"/>
      <c r="B30" s="767"/>
      <c r="C30" s="766"/>
      <c r="D30" s="1573"/>
      <c r="E30" s="1573"/>
      <c r="F30" s="1573"/>
      <c r="G30" s="1573"/>
      <c r="H30" s="1573"/>
      <c r="I30" s="1574"/>
      <c r="J30" s="1575"/>
      <c r="K30" s="762"/>
    </row>
    <row r="31" spans="1:11" ht="17.100000000000001" customHeight="1">
      <c r="A31" s="768"/>
      <c r="B31" s="767"/>
      <c r="C31" s="766"/>
      <c r="D31" s="1573"/>
      <c r="E31" s="1573"/>
      <c r="F31" s="1573"/>
      <c r="G31" s="1573"/>
      <c r="H31" s="1573"/>
      <c r="I31" s="1574"/>
      <c r="J31" s="1575"/>
      <c r="K31" s="762"/>
    </row>
    <row r="32" spans="1:11" ht="17.100000000000001" customHeight="1">
      <c r="A32" s="768"/>
      <c r="B32" s="767"/>
      <c r="C32" s="766"/>
      <c r="D32" s="1573"/>
      <c r="E32" s="1573"/>
      <c r="F32" s="1573"/>
      <c r="G32" s="1573"/>
      <c r="H32" s="1573"/>
      <c r="I32" s="1574"/>
      <c r="J32" s="1575"/>
      <c r="K32" s="762"/>
    </row>
    <row r="33" spans="1:11" ht="17.100000000000001" customHeight="1">
      <c r="A33" s="768"/>
      <c r="B33" s="767"/>
      <c r="C33" s="766"/>
      <c r="D33" s="1573"/>
      <c r="E33" s="1573"/>
      <c r="F33" s="1573"/>
      <c r="G33" s="1573"/>
      <c r="H33" s="1573"/>
      <c r="I33" s="1574"/>
      <c r="J33" s="1575"/>
      <c r="K33" s="762"/>
    </row>
    <row r="34" spans="1:11" ht="17.100000000000001" customHeight="1">
      <c r="A34" s="768"/>
      <c r="B34" s="767"/>
      <c r="C34" s="766"/>
      <c r="D34" s="1573"/>
      <c r="E34" s="1573"/>
      <c r="F34" s="1573"/>
      <c r="G34" s="1573"/>
      <c r="H34" s="1573"/>
      <c r="I34" s="1574"/>
      <c r="J34" s="1575"/>
      <c r="K34" s="762"/>
    </row>
    <row r="35" spans="1:11" ht="17.100000000000001" customHeight="1">
      <c r="A35" s="768"/>
      <c r="B35" s="767"/>
      <c r="C35" s="766"/>
      <c r="D35" s="1573"/>
      <c r="E35" s="1573"/>
      <c r="F35" s="1573"/>
      <c r="G35" s="1573"/>
      <c r="H35" s="1573"/>
      <c r="I35" s="1574"/>
      <c r="J35" s="1575"/>
      <c r="K35" s="762"/>
    </row>
    <row r="36" spans="1:11" ht="17.100000000000001" customHeight="1">
      <c r="A36" s="768"/>
      <c r="B36" s="767"/>
      <c r="C36" s="766"/>
      <c r="D36" s="1573"/>
      <c r="E36" s="1573"/>
      <c r="F36" s="1573"/>
      <c r="G36" s="1573"/>
      <c r="H36" s="1573"/>
      <c r="I36" s="1574"/>
      <c r="J36" s="1575"/>
      <c r="K36" s="762"/>
    </row>
    <row r="37" spans="1:11" ht="17.100000000000001" customHeight="1">
      <c r="A37" s="768"/>
      <c r="B37" s="767"/>
      <c r="C37" s="766"/>
      <c r="D37" s="1573"/>
      <c r="E37" s="1573"/>
      <c r="F37" s="1573"/>
      <c r="G37" s="1573"/>
      <c r="H37" s="1573"/>
      <c r="I37" s="1574"/>
      <c r="J37" s="1575"/>
      <c r="K37" s="762"/>
    </row>
    <row r="38" spans="1:11" ht="17.100000000000001" customHeight="1">
      <c r="A38" s="768"/>
      <c r="B38" s="767"/>
      <c r="C38" s="766"/>
      <c r="D38" s="1573"/>
      <c r="E38" s="1573"/>
      <c r="F38" s="1573"/>
      <c r="G38" s="1573"/>
      <c r="H38" s="1573"/>
      <c r="I38" s="1574"/>
      <c r="J38" s="1575"/>
      <c r="K38" s="762"/>
    </row>
    <row r="39" spans="1:11" ht="17.100000000000001" customHeight="1">
      <c r="A39" s="768"/>
      <c r="B39" s="767"/>
      <c r="C39" s="766"/>
      <c r="D39" s="1573"/>
      <c r="E39" s="1573"/>
      <c r="F39" s="1573"/>
      <c r="G39" s="1573"/>
      <c r="H39" s="1573"/>
      <c r="I39" s="1574"/>
      <c r="J39" s="1575"/>
      <c r="K39" s="762"/>
    </row>
    <row r="40" spans="1:11" ht="17.100000000000001" customHeight="1" thickBot="1">
      <c r="A40" s="765"/>
      <c r="B40" s="764"/>
      <c r="C40" s="763"/>
      <c r="D40" s="1594"/>
      <c r="E40" s="1594"/>
      <c r="F40" s="1594"/>
      <c r="G40" s="1594"/>
      <c r="H40" s="1594"/>
      <c r="I40" s="1595"/>
      <c r="J40" s="1596"/>
      <c r="K40" s="762"/>
    </row>
    <row r="41" spans="1:11" ht="13.5" thickBot="1">
      <c r="A41" s="761" t="s">
        <v>794</v>
      </c>
      <c r="B41" s="760">
        <f>SUM(B11:B40)</f>
        <v>3000</v>
      </c>
      <c r="C41" s="1591" t="s">
        <v>793</v>
      </c>
      <c r="D41" s="1592"/>
      <c r="E41" s="1592"/>
      <c r="F41" s="1592"/>
      <c r="G41" s="1592"/>
      <c r="H41" s="1592"/>
      <c r="I41" s="1592"/>
      <c r="J41" s="1593"/>
      <c r="K41" s="759"/>
    </row>
  </sheetData>
  <mergeCells count="41">
    <mergeCell ref="D29:J29"/>
    <mergeCell ref="D28:J28"/>
    <mergeCell ref="C41:J41"/>
    <mergeCell ref="D30:J30"/>
    <mergeCell ref="D31:J31"/>
    <mergeCell ref="D32:J32"/>
    <mergeCell ref="D33:J33"/>
    <mergeCell ref="D34:J34"/>
    <mergeCell ref="D35:J35"/>
    <mergeCell ref="D36:J36"/>
    <mergeCell ref="D37:J37"/>
    <mergeCell ref="D38:J38"/>
    <mergeCell ref="D39:J39"/>
    <mergeCell ref="D40:J40"/>
    <mergeCell ref="D15:J15"/>
    <mergeCell ref="D16:J16"/>
    <mergeCell ref="N10:Q10"/>
    <mergeCell ref="D11:J11"/>
    <mergeCell ref="D23:J23"/>
    <mergeCell ref="D17:J17"/>
    <mergeCell ref="D13:J13"/>
    <mergeCell ref="D14:J14"/>
    <mergeCell ref="D24:J24"/>
    <mergeCell ref="D25:J25"/>
    <mergeCell ref="D26:J26"/>
    <mergeCell ref="D27:J27"/>
    <mergeCell ref="D18:J18"/>
    <mergeCell ref="D19:J19"/>
    <mergeCell ref="D20:J20"/>
    <mergeCell ref="D21:J21"/>
    <mergeCell ref="D22:J22"/>
    <mergeCell ref="A1:B1"/>
    <mergeCell ref="C1:J1"/>
    <mergeCell ref="A2:J2"/>
    <mergeCell ref="A3:J3"/>
    <mergeCell ref="A4:J4"/>
    <mergeCell ref="A5:J5"/>
    <mergeCell ref="A6:J6"/>
    <mergeCell ref="A8:C8"/>
    <mergeCell ref="D10:J10"/>
    <mergeCell ref="D12:J12"/>
  </mergeCells>
  <dataValidations count="3">
    <dataValidation type="list" allowBlank="1" showInputMessage="1" showErrorMessage="1" sqref="C11:C40" xr:uid="{00000000-0002-0000-0800-000000000000}">
      <formula1>$N$12:$N$13</formula1>
    </dataValidation>
    <dataValidation type="list" allowBlank="1" showInputMessage="1" showErrorMessage="1" sqref="K8" xr:uid="{00000000-0002-0000-0800-000001000000}">
      <formula1>$O$12:$O$13</formula1>
    </dataValidation>
    <dataValidation type="list" allowBlank="1" showInputMessage="1" showErrorMessage="1" sqref="I8" xr:uid="{00000000-0002-0000-0800-000002000000}">
      <formula1>$O$12:$O$15</formula1>
    </dataValidation>
  </dataValidations>
  <pageMargins left="0.75" right="0.75" top="0.91666666666666663" bottom="1" header="0.5" footer="0.5"/>
  <pageSetup orientation="portrait" r:id="rId1"/>
  <headerFooter alignWithMargins="0">
    <oddHeader>&amp;L&amp;G&amp;C&amp;"Arial,Bold"Existing Building Commissioning (EBCx) Program
Customer Measure Cost Tracking&amp;R&amp;G</oddHeader>
    <oddFooter xml:space="preserve">&amp;R&amp;8Implementation Cost Tracking - 07-12-2018 </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0"/>
  <sheetViews>
    <sheetView windowProtection="1" view="pageLayout" zoomScaleNormal="100" zoomScaleSheetLayoutView="150" workbookViewId="0">
      <selection activeCell="B34" sqref="B34"/>
    </sheetView>
  </sheetViews>
  <sheetFormatPr defaultColWidth="9.140625" defaultRowHeight="12.75"/>
  <cols>
    <col min="1" max="1" width="2.5703125" style="574" customWidth="1"/>
    <col min="2" max="2" width="12.7109375" style="574" customWidth="1"/>
    <col min="3" max="3" width="23.140625" style="574" customWidth="1"/>
    <col min="4" max="4" width="39.7109375" style="574" customWidth="1"/>
    <col min="5" max="5" width="15.28515625" style="574" customWidth="1"/>
    <col min="6" max="16384" width="9.140625" style="574"/>
  </cols>
  <sheetData>
    <row r="1" spans="1:5" ht="16.5" thickBot="1">
      <c r="A1" s="1597"/>
      <c r="B1" s="1597"/>
      <c r="C1" s="1597"/>
      <c r="D1" s="1597"/>
      <c r="E1" s="1597"/>
    </row>
    <row r="2" spans="1:5" s="788" customFormat="1" ht="15.75" thickTop="1">
      <c r="A2" s="785" t="s">
        <v>806</v>
      </c>
      <c r="B2" s="786"/>
      <c r="C2" s="1598"/>
      <c r="D2" s="1598"/>
      <c r="E2" s="787"/>
    </row>
    <row r="3" spans="1:5" s="788" customFormat="1" ht="15">
      <c r="A3" s="789" t="s">
        <v>185</v>
      </c>
      <c r="B3" s="790"/>
      <c r="C3" s="1599"/>
      <c r="D3" s="1599"/>
      <c r="E3" s="791"/>
    </row>
    <row r="4" spans="1:5" s="788" customFormat="1" ht="15">
      <c r="A4" s="789"/>
      <c r="B4" s="790"/>
      <c r="C4" s="1600"/>
      <c r="D4" s="1600"/>
      <c r="E4" s="791"/>
    </row>
    <row r="5" spans="1:5" s="788" customFormat="1" ht="15">
      <c r="A5" s="789" t="s">
        <v>807</v>
      </c>
      <c r="B5" s="790"/>
      <c r="C5" s="790"/>
      <c r="D5" s="790"/>
      <c r="E5" s="791"/>
    </row>
    <row r="6" spans="1:5" ht="15.75" thickBot="1">
      <c r="A6" s="792" t="s">
        <v>808</v>
      </c>
      <c r="B6" s="793"/>
      <c r="C6" s="793"/>
      <c r="D6" s="793"/>
      <c r="E6" s="794" t="s">
        <v>13</v>
      </c>
    </row>
    <row r="7" spans="1:5" ht="14.25" customHeight="1">
      <c r="A7" s="795" t="s">
        <v>809</v>
      </c>
      <c r="B7" s="796" t="s">
        <v>810</v>
      </c>
      <c r="C7" s="797"/>
      <c r="D7" s="797"/>
      <c r="E7" s="798"/>
    </row>
    <row r="8" spans="1:5" ht="14.25" customHeight="1">
      <c r="A8" s="799"/>
      <c r="B8" s="800" t="s">
        <v>811</v>
      </c>
      <c r="C8" s="800"/>
      <c r="D8" s="800"/>
      <c r="E8" s="801"/>
    </row>
    <row r="9" spans="1:5" ht="14.25" customHeight="1">
      <c r="A9" s="799"/>
      <c r="B9" s="800" t="s">
        <v>812</v>
      </c>
      <c r="C9" s="802"/>
      <c r="D9" s="802"/>
      <c r="E9" s="803"/>
    </row>
    <row r="10" spans="1:5" ht="14.25" customHeight="1">
      <c r="A10" s="799"/>
      <c r="B10" s="800" t="s">
        <v>813</v>
      </c>
      <c r="C10" s="800"/>
      <c r="D10" s="800"/>
      <c r="E10" s="801"/>
    </row>
    <row r="11" spans="1:5" ht="14.25" customHeight="1">
      <c r="A11" s="799"/>
      <c r="B11" s="800" t="s">
        <v>814</v>
      </c>
      <c r="C11" s="800"/>
      <c r="D11" s="800"/>
      <c r="E11" s="801"/>
    </row>
    <row r="12" spans="1:5" ht="14.25" customHeight="1">
      <c r="A12" s="799"/>
      <c r="B12" s="800" t="s">
        <v>815</v>
      </c>
      <c r="C12" s="800"/>
      <c r="D12" s="800"/>
      <c r="E12" s="801"/>
    </row>
    <row r="13" spans="1:5" ht="14.25" customHeight="1">
      <c r="A13" s="799"/>
      <c r="B13" s="800" t="s">
        <v>816</v>
      </c>
      <c r="C13" s="800"/>
      <c r="D13" s="800"/>
      <c r="E13" s="801"/>
    </row>
    <row r="14" spans="1:5" ht="14.25" customHeight="1">
      <c r="A14" s="799"/>
      <c r="B14" s="800" t="s">
        <v>817</v>
      </c>
      <c r="C14" s="800"/>
      <c r="D14" s="800"/>
      <c r="E14" s="801"/>
    </row>
    <row r="15" spans="1:5" ht="14.25" customHeight="1">
      <c r="A15" s="799"/>
      <c r="B15" s="800" t="s">
        <v>818</v>
      </c>
      <c r="C15" s="800"/>
      <c r="D15" s="800"/>
      <c r="E15" s="801"/>
    </row>
    <row r="16" spans="1:5" ht="14.25" customHeight="1">
      <c r="A16" s="799"/>
      <c r="B16" s="800" t="s">
        <v>819</v>
      </c>
      <c r="C16" s="800"/>
      <c r="D16" s="800"/>
      <c r="E16" s="801"/>
    </row>
    <row r="17" spans="1:5" ht="14.25" customHeight="1">
      <c r="A17" s="799"/>
      <c r="B17" s="804" t="s">
        <v>820</v>
      </c>
      <c r="C17" s="804"/>
      <c r="D17" s="804"/>
      <c r="E17" s="805"/>
    </row>
    <row r="18" spans="1:5" ht="14.25" customHeight="1">
      <c r="A18" s="799"/>
      <c r="B18" s="804" t="s">
        <v>821</v>
      </c>
      <c r="C18" s="804"/>
      <c r="D18" s="804"/>
      <c r="E18" s="805"/>
    </row>
    <row r="19" spans="1:5" ht="14.25" customHeight="1">
      <c r="A19" s="799"/>
      <c r="B19" s="804" t="s">
        <v>822</v>
      </c>
      <c r="C19" s="804"/>
      <c r="D19" s="804"/>
      <c r="E19" s="805"/>
    </row>
    <row r="20" spans="1:5" ht="14.25" customHeight="1">
      <c r="A20" s="799"/>
      <c r="B20" s="804" t="s">
        <v>823</v>
      </c>
      <c r="C20" s="804"/>
      <c r="D20" s="804"/>
      <c r="E20" s="805"/>
    </row>
    <row r="21" spans="1:5" ht="14.25" customHeight="1">
      <c r="A21" s="799"/>
      <c r="B21" s="804" t="s">
        <v>824</v>
      </c>
      <c r="C21" s="804"/>
      <c r="D21" s="804"/>
      <c r="E21" s="805"/>
    </row>
    <row r="22" spans="1:5" ht="14.25" customHeight="1">
      <c r="A22" s="806"/>
      <c r="B22" s="807" t="s">
        <v>825</v>
      </c>
      <c r="C22" s="804"/>
      <c r="D22" s="804"/>
      <c r="E22" s="805"/>
    </row>
    <row r="23" spans="1:5" ht="14.25" customHeight="1">
      <c r="A23" s="806"/>
      <c r="B23" s="804" t="s">
        <v>826</v>
      </c>
      <c r="C23" s="804"/>
      <c r="D23" s="804"/>
      <c r="E23" s="805"/>
    </row>
    <row r="24" spans="1:5" ht="14.25" customHeight="1">
      <c r="A24" s="806"/>
      <c r="B24" s="804" t="s">
        <v>827</v>
      </c>
      <c r="C24" s="804"/>
      <c r="D24" s="804"/>
      <c r="E24" s="805"/>
    </row>
    <row r="25" spans="1:5" ht="14.25" customHeight="1">
      <c r="A25" s="806"/>
      <c r="B25" s="804" t="s">
        <v>828</v>
      </c>
      <c r="C25" s="804"/>
      <c r="D25" s="804"/>
      <c r="E25" s="805"/>
    </row>
    <row r="26" spans="1:5" ht="14.25" customHeight="1">
      <c r="A26" s="806"/>
      <c r="B26" s="804" t="s">
        <v>829</v>
      </c>
      <c r="C26" s="804"/>
      <c r="D26" s="804"/>
      <c r="E26" s="805"/>
    </row>
    <row r="27" spans="1:5" ht="14.25" customHeight="1">
      <c r="A27" s="806"/>
      <c r="B27" s="804" t="s">
        <v>830</v>
      </c>
      <c r="C27" s="804"/>
      <c r="D27" s="804"/>
      <c r="E27" s="805"/>
    </row>
    <row r="28" spans="1:5" ht="14.25" customHeight="1">
      <c r="A28" s="806"/>
      <c r="B28" s="804" t="s">
        <v>831</v>
      </c>
      <c r="C28" s="804"/>
      <c r="D28" s="804"/>
      <c r="E28" s="805"/>
    </row>
    <row r="29" spans="1:5" ht="14.25" customHeight="1">
      <c r="A29" s="806"/>
      <c r="B29" s="804" t="s">
        <v>832</v>
      </c>
      <c r="C29" s="804"/>
      <c r="D29" s="804"/>
      <c r="E29" s="805"/>
    </row>
    <row r="30" spans="1:5" ht="14.25" customHeight="1">
      <c r="A30" s="806"/>
      <c r="B30" s="804" t="s">
        <v>833</v>
      </c>
      <c r="C30" s="804"/>
      <c r="D30" s="804"/>
      <c r="E30" s="805"/>
    </row>
    <row r="31" spans="1:5" ht="14.25" customHeight="1">
      <c r="A31" s="806"/>
      <c r="B31" s="804" t="s">
        <v>834</v>
      </c>
      <c r="C31" s="804"/>
      <c r="D31" s="804"/>
      <c r="E31" s="805"/>
    </row>
    <row r="32" spans="1:5" ht="14.25" customHeight="1">
      <c r="A32" s="806"/>
      <c r="B32" s="804" t="s">
        <v>835</v>
      </c>
      <c r="C32" s="804"/>
      <c r="D32" s="804"/>
      <c r="E32" s="805"/>
    </row>
    <row r="33" spans="1:5" ht="14.25" customHeight="1">
      <c r="A33" s="806"/>
      <c r="B33" s="804" t="s">
        <v>836</v>
      </c>
      <c r="C33" s="804"/>
      <c r="D33" s="804"/>
      <c r="E33" s="805"/>
    </row>
    <row r="34" spans="1:5" ht="14.25" customHeight="1">
      <c r="A34" s="806"/>
      <c r="B34" s="804" t="s">
        <v>837</v>
      </c>
      <c r="C34" s="804"/>
      <c r="D34" s="804"/>
      <c r="E34" s="805"/>
    </row>
    <row r="35" spans="1:5" ht="14.25" customHeight="1">
      <c r="A35" s="806"/>
      <c r="B35" s="804" t="s">
        <v>838</v>
      </c>
      <c r="C35" s="804"/>
      <c r="D35" s="804"/>
      <c r="E35" s="805"/>
    </row>
    <row r="36" spans="1:5" ht="14.25" customHeight="1">
      <c r="A36" s="806"/>
      <c r="B36" s="804" t="s">
        <v>839</v>
      </c>
      <c r="C36" s="804"/>
      <c r="D36" s="804"/>
      <c r="E36" s="805"/>
    </row>
    <row r="37" spans="1:5" ht="14.25" customHeight="1">
      <c r="A37" s="799"/>
      <c r="B37" s="804" t="s">
        <v>840</v>
      </c>
      <c r="C37" s="804"/>
      <c r="D37" s="804"/>
      <c r="E37" s="805"/>
    </row>
    <row r="38" spans="1:5" ht="14.25" customHeight="1">
      <c r="A38" s="799"/>
      <c r="B38" s="804" t="s">
        <v>841</v>
      </c>
      <c r="C38" s="804"/>
      <c r="D38" s="804"/>
      <c r="E38" s="805"/>
    </row>
    <row r="39" spans="1:5" ht="14.25" customHeight="1">
      <c r="A39" s="799"/>
      <c r="B39" s="804" t="s">
        <v>842</v>
      </c>
      <c r="C39" s="804"/>
      <c r="D39" s="804"/>
      <c r="E39" s="805"/>
    </row>
    <row r="40" spans="1:5" ht="14.25" customHeight="1">
      <c r="A40" s="799"/>
      <c r="B40" s="804" t="s">
        <v>843</v>
      </c>
      <c r="C40" s="804"/>
      <c r="D40" s="804"/>
      <c r="E40" s="805"/>
    </row>
    <row r="41" spans="1:5" ht="14.25" customHeight="1">
      <c r="A41" s="799"/>
      <c r="B41" s="804" t="s">
        <v>844</v>
      </c>
      <c r="C41" s="804"/>
      <c r="D41" s="804"/>
      <c r="E41" s="805"/>
    </row>
    <row r="42" spans="1:5" ht="14.25" customHeight="1">
      <c r="A42" s="799"/>
      <c r="B42" s="804" t="s">
        <v>845</v>
      </c>
      <c r="C42" s="804"/>
      <c r="D42" s="804"/>
      <c r="E42" s="805"/>
    </row>
    <row r="43" spans="1:5" ht="14.25" customHeight="1">
      <c r="A43" s="799"/>
      <c r="B43" s="804" t="s">
        <v>846</v>
      </c>
      <c r="C43" s="804"/>
      <c r="D43" s="804"/>
      <c r="E43" s="805"/>
    </row>
    <row r="44" spans="1:5" ht="14.25" customHeight="1">
      <c r="A44" s="799"/>
      <c r="B44" s="804" t="s">
        <v>847</v>
      </c>
      <c r="C44" s="804"/>
      <c r="D44" s="804"/>
      <c r="E44" s="805"/>
    </row>
    <row r="45" spans="1:5" ht="14.25" customHeight="1">
      <c r="A45" s="799"/>
      <c r="B45" s="804" t="s">
        <v>848</v>
      </c>
      <c r="C45" s="804"/>
      <c r="D45" s="804"/>
      <c r="E45" s="805"/>
    </row>
    <row r="46" spans="1:5" ht="15">
      <c r="A46" s="808" t="s">
        <v>849</v>
      </c>
      <c r="B46" s="804"/>
      <c r="C46" s="804"/>
      <c r="D46" s="804"/>
      <c r="E46" s="805"/>
    </row>
    <row r="47" spans="1:5" ht="14.25">
      <c r="A47" s="809"/>
      <c r="B47" s="804"/>
      <c r="C47" s="804"/>
      <c r="D47" s="804"/>
      <c r="E47" s="805"/>
    </row>
    <row r="48" spans="1:5" ht="14.25">
      <c r="A48" s="809"/>
      <c r="B48" s="804"/>
      <c r="C48" s="804"/>
      <c r="D48" s="804"/>
      <c r="E48" s="805"/>
    </row>
    <row r="49" spans="1:5" ht="14.25" customHeight="1">
      <c r="A49" s="810"/>
      <c r="B49" s="804"/>
      <c r="C49" s="804"/>
      <c r="D49" s="804"/>
      <c r="E49" s="805"/>
    </row>
    <row r="50" spans="1:5" ht="45.75" customHeight="1">
      <c r="A50" s="788"/>
      <c r="B50" s="788"/>
      <c r="C50" s="788"/>
      <c r="D50" s="788"/>
      <c r="E50" s="788"/>
    </row>
  </sheetData>
  <mergeCells count="4">
    <mergeCell ref="A1:E1"/>
    <mergeCell ref="C2:D2"/>
    <mergeCell ref="C3:D3"/>
    <mergeCell ref="C4:D4"/>
  </mergeCells>
  <pageMargins left="0.54" right="0.75" top="0.67361111111111116" bottom="0.64" header="0.19" footer="0.5"/>
  <pageSetup orientation="portrait" r:id="rId1"/>
  <headerFooter alignWithMargins="0">
    <oddHeader>&amp;L&amp;G&amp;C&amp;"Arial,Bold"Existing Building Commissioning (EBCx) Program 
Project Tracking Coversheet&amp;R&amp;G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4225" r:id="rId5" name="Check Box 1">
              <controlPr defaultSize="0" autoFill="0" autoLine="0" autoPict="0">
                <anchor moveWithCells="1">
                  <from>
                    <xdr:col>0</xdr:col>
                    <xdr:colOff>0</xdr:colOff>
                    <xdr:row>6</xdr:row>
                    <xdr:rowOff>0</xdr:rowOff>
                  </from>
                  <to>
                    <xdr:col>1</xdr:col>
                    <xdr:colOff>47625</xdr:colOff>
                    <xdr:row>7</xdr:row>
                    <xdr:rowOff>0</xdr:rowOff>
                  </to>
                </anchor>
              </controlPr>
            </control>
          </mc:Choice>
        </mc:AlternateContent>
        <mc:AlternateContent xmlns:mc="http://schemas.openxmlformats.org/markup-compatibility/2006">
          <mc:Choice Requires="x14">
            <control shapeId="1844226" r:id="rId6" name="Check Box 2">
              <controlPr defaultSize="0" autoFill="0" autoLine="0" autoPict="0">
                <anchor moveWithCells="1">
                  <from>
                    <xdr:col>0</xdr:col>
                    <xdr:colOff>0</xdr:colOff>
                    <xdr:row>7</xdr:row>
                    <xdr:rowOff>0</xdr:rowOff>
                  </from>
                  <to>
                    <xdr:col>1</xdr:col>
                    <xdr:colOff>47625</xdr:colOff>
                    <xdr:row>8</xdr:row>
                    <xdr:rowOff>0</xdr:rowOff>
                  </to>
                </anchor>
              </controlPr>
            </control>
          </mc:Choice>
        </mc:AlternateContent>
        <mc:AlternateContent xmlns:mc="http://schemas.openxmlformats.org/markup-compatibility/2006">
          <mc:Choice Requires="x14">
            <control shapeId="1844227" r:id="rId7" name="Check Box 3">
              <controlPr defaultSize="0" autoFill="0" autoLine="0" autoPict="0">
                <anchor moveWithCells="1">
                  <from>
                    <xdr:col>0</xdr:col>
                    <xdr:colOff>0</xdr:colOff>
                    <xdr:row>8</xdr:row>
                    <xdr:rowOff>0</xdr:rowOff>
                  </from>
                  <to>
                    <xdr:col>1</xdr:col>
                    <xdr:colOff>47625</xdr:colOff>
                    <xdr:row>9</xdr:row>
                    <xdr:rowOff>0</xdr:rowOff>
                  </to>
                </anchor>
              </controlPr>
            </control>
          </mc:Choice>
        </mc:AlternateContent>
        <mc:AlternateContent xmlns:mc="http://schemas.openxmlformats.org/markup-compatibility/2006">
          <mc:Choice Requires="x14">
            <control shapeId="1844228" r:id="rId8" name="Check Box 4">
              <controlPr defaultSize="0" autoFill="0" autoLine="0" autoPict="0">
                <anchor moveWithCells="1">
                  <from>
                    <xdr:col>0</xdr:col>
                    <xdr:colOff>0</xdr:colOff>
                    <xdr:row>9</xdr:row>
                    <xdr:rowOff>0</xdr:rowOff>
                  </from>
                  <to>
                    <xdr:col>1</xdr:col>
                    <xdr:colOff>47625</xdr:colOff>
                    <xdr:row>10</xdr:row>
                    <xdr:rowOff>0</xdr:rowOff>
                  </to>
                </anchor>
              </controlPr>
            </control>
          </mc:Choice>
        </mc:AlternateContent>
        <mc:AlternateContent xmlns:mc="http://schemas.openxmlformats.org/markup-compatibility/2006">
          <mc:Choice Requires="x14">
            <control shapeId="1844229" r:id="rId9" name="Check Box 5">
              <controlPr defaultSize="0" autoFill="0" autoLine="0" autoPict="0">
                <anchor moveWithCells="1">
                  <from>
                    <xdr:col>0</xdr:col>
                    <xdr:colOff>0</xdr:colOff>
                    <xdr:row>10</xdr:row>
                    <xdr:rowOff>0</xdr:rowOff>
                  </from>
                  <to>
                    <xdr:col>1</xdr:col>
                    <xdr:colOff>47625</xdr:colOff>
                    <xdr:row>11</xdr:row>
                    <xdr:rowOff>0</xdr:rowOff>
                  </to>
                </anchor>
              </controlPr>
            </control>
          </mc:Choice>
        </mc:AlternateContent>
        <mc:AlternateContent xmlns:mc="http://schemas.openxmlformats.org/markup-compatibility/2006">
          <mc:Choice Requires="x14">
            <control shapeId="1844230" r:id="rId10" name="Check Box 6">
              <controlPr defaultSize="0" autoFill="0" autoLine="0" autoPict="0">
                <anchor moveWithCells="1">
                  <from>
                    <xdr:col>0</xdr:col>
                    <xdr:colOff>0</xdr:colOff>
                    <xdr:row>11</xdr:row>
                    <xdr:rowOff>0</xdr:rowOff>
                  </from>
                  <to>
                    <xdr:col>1</xdr:col>
                    <xdr:colOff>47625</xdr:colOff>
                    <xdr:row>12</xdr:row>
                    <xdr:rowOff>0</xdr:rowOff>
                  </to>
                </anchor>
              </controlPr>
            </control>
          </mc:Choice>
        </mc:AlternateContent>
        <mc:AlternateContent xmlns:mc="http://schemas.openxmlformats.org/markup-compatibility/2006">
          <mc:Choice Requires="x14">
            <control shapeId="1844231" r:id="rId11" name="Check Box 7">
              <controlPr defaultSize="0" autoFill="0" autoLine="0" autoPict="0">
                <anchor moveWithCells="1">
                  <from>
                    <xdr:col>0</xdr:col>
                    <xdr:colOff>0</xdr:colOff>
                    <xdr:row>12</xdr:row>
                    <xdr:rowOff>0</xdr:rowOff>
                  </from>
                  <to>
                    <xdr:col>1</xdr:col>
                    <xdr:colOff>47625</xdr:colOff>
                    <xdr:row>13</xdr:row>
                    <xdr:rowOff>0</xdr:rowOff>
                  </to>
                </anchor>
              </controlPr>
            </control>
          </mc:Choice>
        </mc:AlternateContent>
        <mc:AlternateContent xmlns:mc="http://schemas.openxmlformats.org/markup-compatibility/2006">
          <mc:Choice Requires="x14">
            <control shapeId="1844232" r:id="rId12" name="Check Box 8">
              <controlPr defaultSize="0" autoFill="0" autoLine="0" autoPict="0">
                <anchor moveWithCells="1">
                  <from>
                    <xdr:col>0</xdr:col>
                    <xdr:colOff>0</xdr:colOff>
                    <xdr:row>13</xdr:row>
                    <xdr:rowOff>0</xdr:rowOff>
                  </from>
                  <to>
                    <xdr:col>1</xdr:col>
                    <xdr:colOff>47625</xdr:colOff>
                    <xdr:row>14</xdr:row>
                    <xdr:rowOff>0</xdr:rowOff>
                  </to>
                </anchor>
              </controlPr>
            </control>
          </mc:Choice>
        </mc:AlternateContent>
        <mc:AlternateContent xmlns:mc="http://schemas.openxmlformats.org/markup-compatibility/2006">
          <mc:Choice Requires="x14">
            <control shapeId="1844233" r:id="rId13" name="Check Box 9">
              <controlPr defaultSize="0" autoFill="0" autoLine="0" autoPict="0">
                <anchor moveWithCells="1">
                  <from>
                    <xdr:col>0</xdr:col>
                    <xdr:colOff>0</xdr:colOff>
                    <xdr:row>14</xdr:row>
                    <xdr:rowOff>0</xdr:rowOff>
                  </from>
                  <to>
                    <xdr:col>1</xdr:col>
                    <xdr:colOff>47625</xdr:colOff>
                    <xdr:row>15</xdr:row>
                    <xdr:rowOff>0</xdr:rowOff>
                  </to>
                </anchor>
              </controlPr>
            </control>
          </mc:Choice>
        </mc:AlternateContent>
        <mc:AlternateContent xmlns:mc="http://schemas.openxmlformats.org/markup-compatibility/2006">
          <mc:Choice Requires="x14">
            <control shapeId="1844234" r:id="rId14" name="Check Box 10">
              <controlPr defaultSize="0" autoFill="0" autoLine="0" autoPict="0">
                <anchor moveWithCells="1">
                  <from>
                    <xdr:col>0</xdr:col>
                    <xdr:colOff>0</xdr:colOff>
                    <xdr:row>15</xdr:row>
                    <xdr:rowOff>0</xdr:rowOff>
                  </from>
                  <to>
                    <xdr:col>1</xdr:col>
                    <xdr:colOff>47625</xdr:colOff>
                    <xdr:row>16</xdr:row>
                    <xdr:rowOff>0</xdr:rowOff>
                  </to>
                </anchor>
              </controlPr>
            </control>
          </mc:Choice>
        </mc:AlternateContent>
        <mc:AlternateContent xmlns:mc="http://schemas.openxmlformats.org/markup-compatibility/2006">
          <mc:Choice Requires="x14">
            <control shapeId="1844235" r:id="rId15" name="Check Box 11">
              <controlPr defaultSize="0" autoFill="0" autoLine="0" autoPict="0">
                <anchor moveWithCells="1">
                  <from>
                    <xdr:col>0</xdr:col>
                    <xdr:colOff>0</xdr:colOff>
                    <xdr:row>16</xdr:row>
                    <xdr:rowOff>0</xdr:rowOff>
                  </from>
                  <to>
                    <xdr:col>1</xdr:col>
                    <xdr:colOff>47625</xdr:colOff>
                    <xdr:row>17</xdr:row>
                    <xdr:rowOff>0</xdr:rowOff>
                  </to>
                </anchor>
              </controlPr>
            </control>
          </mc:Choice>
        </mc:AlternateContent>
        <mc:AlternateContent xmlns:mc="http://schemas.openxmlformats.org/markup-compatibility/2006">
          <mc:Choice Requires="x14">
            <control shapeId="1844236" r:id="rId16" name="Check Box 12">
              <controlPr defaultSize="0" autoFill="0" autoLine="0" autoPict="0">
                <anchor moveWithCells="1">
                  <from>
                    <xdr:col>0</xdr:col>
                    <xdr:colOff>0</xdr:colOff>
                    <xdr:row>17</xdr:row>
                    <xdr:rowOff>0</xdr:rowOff>
                  </from>
                  <to>
                    <xdr:col>1</xdr:col>
                    <xdr:colOff>47625</xdr:colOff>
                    <xdr:row>18</xdr:row>
                    <xdr:rowOff>0</xdr:rowOff>
                  </to>
                </anchor>
              </controlPr>
            </control>
          </mc:Choice>
        </mc:AlternateContent>
        <mc:AlternateContent xmlns:mc="http://schemas.openxmlformats.org/markup-compatibility/2006">
          <mc:Choice Requires="x14">
            <control shapeId="1844237" r:id="rId17" name="Check Box 13">
              <controlPr defaultSize="0" autoFill="0" autoLine="0" autoPict="0">
                <anchor moveWithCells="1">
                  <from>
                    <xdr:col>0</xdr:col>
                    <xdr:colOff>0</xdr:colOff>
                    <xdr:row>18</xdr:row>
                    <xdr:rowOff>0</xdr:rowOff>
                  </from>
                  <to>
                    <xdr:col>1</xdr:col>
                    <xdr:colOff>47625</xdr:colOff>
                    <xdr:row>19</xdr:row>
                    <xdr:rowOff>0</xdr:rowOff>
                  </to>
                </anchor>
              </controlPr>
            </control>
          </mc:Choice>
        </mc:AlternateContent>
        <mc:AlternateContent xmlns:mc="http://schemas.openxmlformats.org/markup-compatibility/2006">
          <mc:Choice Requires="x14">
            <control shapeId="1844238" r:id="rId18" name="Check Box 14">
              <controlPr defaultSize="0" autoFill="0" autoLine="0" autoPict="0">
                <anchor moveWithCells="1">
                  <from>
                    <xdr:col>0</xdr:col>
                    <xdr:colOff>0</xdr:colOff>
                    <xdr:row>19</xdr:row>
                    <xdr:rowOff>0</xdr:rowOff>
                  </from>
                  <to>
                    <xdr:col>1</xdr:col>
                    <xdr:colOff>47625</xdr:colOff>
                    <xdr:row>20</xdr:row>
                    <xdr:rowOff>0</xdr:rowOff>
                  </to>
                </anchor>
              </controlPr>
            </control>
          </mc:Choice>
        </mc:AlternateContent>
        <mc:AlternateContent xmlns:mc="http://schemas.openxmlformats.org/markup-compatibility/2006">
          <mc:Choice Requires="x14">
            <control shapeId="1844239" r:id="rId19" name="Check Box 15">
              <controlPr defaultSize="0" autoFill="0" autoLine="0" autoPict="0">
                <anchor moveWithCells="1">
                  <from>
                    <xdr:col>0</xdr:col>
                    <xdr:colOff>0</xdr:colOff>
                    <xdr:row>20</xdr:row>
                    <xdr:rowOff>0</xdr:rowOff>
                  </from>
                  <to>
                    <xdr:col>1</xdr:col>
                    <xdr:colOff>47625</xdr:colOff>
                    <xdr:row>21</xdr:row>
                    <xdr:rowOff>0</xdr:rowOff>
                  </to>
                </anchor>
              </controlPr>
            </control>
          </mc:Choice>
        </mc:AlternateContent>
        <mc:AlternateContent xmlns:mc="http://schemas.openxmlformats.org/markup-compatibility/2006">
          <mc:Choice Requires="x14">
            <control shapeId="1844240" r:id="rId20" name="Check Box 16">
              <controlPr defaultSize="0" autoFill="0" autoLine="0" autoPict="0">
                <anchor moveWithCells="1">
                  <from>
                    <xdr:col>0</xdr:col>
                    <xdr:colOff>0</xdr:colOff>
                    <xdr:row>21</xdr:row>
                    <xdr:rowOff>0</xdr:rowOff>
                  </from>
                  <to>
                    <xdr:col>1</xdr:col>
                    <xdr:colOff>47625</xdr:colOff>
                    <xdr:row>22</xdr:row>
                    <xdr:rowOff>0</xdr:rowOff>
                  </to>
                </anchor>
              </controlPr>
            </control>
          </mc:Choice>
        </mc:AlternateContent>
        <mc:AlternateContent xmlns:mc="http://schemas.openxmlformats.org/markup-compatibility/2006">
          <mc:Choice Requires="x14">
            <control shapeId="1844241" r:id="rId21" name="Check Box 17">
              <controlPr defaultSize="0" autoFill="0" autoLine="0" autoPict="0">
                <anchor moveWithCells="1">
                  <from>
                    <xdr:col>0</xdr:col>
                    <xdr:colOff>0</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1844242" r:id="rId22" name="Check Box 18">
              <controlPr defaultSize="0" autoFill="0" autoLine="0" autoPict="0">
                <anchor moveWithCells="1">
                  <from>
                    <xdr:col>0</xdr:col>
                    <xdr:colOff>0</xdr:colOff>
                    <xdr:row>23</xdr:row>
                    <xdr:rowOff>0</xdr:rowOff>
                  </from>
                  <to>
                    <xdr:col>1</xdr:col>
                    <xdr:colOff>47625</xdr:colOff>
                    <xdr:row>24</xdr:row>
                    <xdr:rowOff>0</xdr:rowOff>
                  </to>
                </anchor>
              </controlPr>
            </control>
          </mc:Choice>
        </mc:AlternateContent>
        <mc:AlternateContent xmlns:mc="http://schemas.openxmlformats.org/markup-compatibility/2006">
          <mc:Choice Requires="x14">
            <control shapeId="1844243" r:id="rId23" name="Check Box 19">
              <controlPr defaultSize="0" autoFill="0" autoLine="0" autoPict="0">
                <anchor moveWithCells="1">
                  <from>
                    <xdr:col>0</xdr:col>
                    <xdr:colOff>0</xdr:colOff>
                    <xdr:row>24</xdr:row>
                    <xdr:rowOff>0</xdr:rowOff>
                  </from>
                  <to>
                    <xdr:col>1</xdr:col>
                    <xdr:colOff>47625</xdr:colOff>
                    <xdr:row>25</xdr:row>
                    <xdr:rowOff>0</xdr:rowOff>
                  </to>
                </anchor>
              </controlPr>
            </control>
          </mc:Choice>
        </mc:AlternateContent>
        <mc:AlternateContent xmlns:mc="http://schemas.openxmlformats.org/markup-compatibility/2006">
          <mc:Choice Requires="x14">
            <control shapeId="1844244" r:id="rId24" name="Check Box 20">
              <controlPr defaultSize="0" autoFill="0" autoLine="0" autoPict="0">
                <anchor moveWithCells="1">
                  <from>
                    <xdr:col>0</xdr:col>
                    <xdr:colOff>0</xdr:colOff>
                    <xdr:row>25</xdr:row>
                    <xdr:rowOff>0</xdr:rowOff>
                  </from>
                  <to>
                    <xdr:col>1</xdr:col>
                    <xdr:colOff>47625</xdr:colOff>
                    <xdr:row>26</xdr:row>
                    <xdr:rowOff>0</xdr:rowOff>
                  </to>
                </anchor>
              </controlPr>
            </control>
          </mc:Choice>
        </mc:AlternateContent>
        <mc:AlternateContent xmlns:mc="http://schemas.openxmlformats.org/markup-compatibility/2006">
          <mc:Choice Requires="x14">
            <control shapeId="1844245" r:id="rId25" name="Check Box 21">
              <controlPr defaultSize="0" autoFill="0" autoLine="0" autoPict="0">
                <anchor moveWithCells="1">
                  <from>
                    <xdr:col>0</xdr:col>
                    <xdr:colOff>0</xdr:colOff>
                    <xdr:row>26</xdr:row>
                    <xdr:rowOff>0</xdr:rowOff>
                  </from>
                  <to>
                    <xdr:col>1</xdr:col>
                    <xdr:colOff>47625</xdr:colOff>
                    <xdr:row>27</xdr:row>
                    <xdr:rowOff>0</xdr:rowOff>
                  </to>
                </anchor>
              </controlPr>
            </control>
          </mc:Choice>
        </mc:AlternateContent>
        <mc:AlternateContent xmlns:mc="http://schemas.openxmlformats.org/markup-compatibility/2006">
          <mc:Choice Requires="x14">
            <control shapeId="1844246" r:id="rId26" name="Check Box 22">
              <controlPr defaultSize="0" autoFill="0" autoLine="0" autoPict="0">
                <anchor moveWithCells="1">
                  <from>
                    <xdr:col>0</xdr:col>
                    <xdr:colOff>0</xdr:colOff>
                    <xdr:row>27</xdr:row>
                    <xdr:rowOff>0</xdr:rowOff>
                  </from>
                  <to>
                    <xdr:col>1</xdr:col>
                    <xdr:colOff>47625</xdr:colOff>
                    <xdr:row>28</xdr:row>
                    <xdr:rowOff>0</xdr:rowOff>
                  </to>
                </anchor>
              </controlPr>
            </control>
          </mc:Choice>
        </mc:AlternateContent>
        <mc:AlternateContent xmlns:mc="http://schemas.openxmlformats.org/markup-compatibility/2006">
          <mc:Choice Requires="x14">
            <control shapeId="1844247" r:id="rId27" name="Check Box 23">
              <controlPr defaultSize="0" autoFill="0" autoLine="0" autoPict="0">
                <anchor moveWithCells="1">
                  <from>
                    <xdr:col>0</xdr:col>
                    <xdr:colOff>0</xdr:colOff>
                    <xdr:row>28</xdr:row>
                    <xdr:rowOff>0</xdr:rowOff>
                  </from>
                  <to>
                    <xdr:col>1</xdr:col>
                    <xdr:colOff>47625</xdr:colOff>
                    <xdr:row>29</xdr:row>
                    <xdr:rowOff>0</xdr:rowOff>
                  </to>
                </anchor>
              </controlPr>
            </control>
          </mc:Choice>
        </mc:AlternateContent>
        <mc:AlternateContent xmlns:mc="http://schemas.openxmlformats.org/markup-compatibility/2006">
          <mc:Choice Requires="x14">
            <control shapeId="1844248" r:id="rId28" name="Check Box 24">
              <controlPr defaultSize="0" autoFill="0" autoLine="0" autoPict="0">
                <anchor moveWithCells="1">
                  <from>
                    <xdr:col>0</xdr:col>
                    <xdr:colOff>0</xdr:colOff>
                    <xdr:row>29</xdr:row>
                    <xdr:rowOff>0</xdr:rowOff>
                  </from>
                  <to>
                    <xdr:col>1</xdr:col>
                    <xdr:colOff>47625</xdr:colOff>
                    <xdr:row>30</xdr:row>
                    <xdr:rowOff>0</xdr:rowOff>
                  </to>
                </anchor>
              </controlPr>
            </control>
          </mc:Choice>
        </mc:AlternateContent>
        <mc:AlternateContent xmlns:mc="http://schemas.openxmlformats.org/markup-compatibility/2006">
          <mc:Choice Requires="x14">
            <control shapeId="1844249" r:id="rId29" name="Check Box 25">
              <controlPr defaultSize="0" autoFill="0" autoLine="0" autoPict="0">
                <anchor moveWithCells="1">
                  <from>
                    <xdr:col>0</xdr:col>
                    <xdr:colOff>0</xdr:colOff>
                    <xdr:row>30</xdr:row>
                    <xdr:rowOff>0</xdr:rowOff>
                  </from>
                  <to>
                    <xdr:col>1</xdr:col>
                    <xdr:colOff>47625</xdr:colOff>
                    <xdr:row>31</xdr:row>
                    <xdr:rowOff>0</xdr:rowOff>
                  </to>
                </anchor>
              </controlPr>
            </control>
          </mc:Choice>
        </mc:AlternateContent>
        <mc:AlternateContent xmlns:mc="http://schemas.openxmlformats.org/markup-compatibility/2006">
          <mc:Choice Requires="x14">
            <control shapeId="1844250" r:id="rId30" name="Check Box 26">
              <controlPr defaultSize="0" autoFill="0" autoLine="0" autoPict="0">
                <anchor moveWithCells="1">
                  <from>
                    <xdr:col>0</xdr:col>
                    <xdr:colOff>0</xdr:colOff>
                    <xdr:row>31</xdr:row>
                    <xdr:rowOff>0</xdr:rowOff>
                  </from>
                  <to>
                    <xdr:col>1</xdr:col>
                    <xdr:colOff>47625</xdr:colOff>
                    <xdr:row>32</xdr:row>
                    <xdr:rowOff>0</xdr:rowOff>
                  </to>
                </anchor>
              </controlPr>
            </control>
          </mc:Choice>
        </mc:AlternateContent>
        <mc:AlternateContent xmlns:mc="http://schemas.openxmlformats.org/markup-compatibility/2006">
          <mc:Choice Requires="x14">
            <control shapeId="1844251" r:id="rId31" name="Check Box 27">
              <controlPr defaultSize="0" autoFill="0" autoLine="0" autoPict="0">
                <anchor moveWithCells="1">
                  <from>
                    <xdr:col>0</xdr:col>
                    <xdr:colOff>0</xdr:colOff>
                    <xdr:row>32</xdr:row>
                    <xdr:rowOff>0</xdr:rowOff>
                  </from>
                  <to>
                    <xdr:col>1</xdr:col>
                    <xdr:colOff>47625</xdr:colOff>
                    <xdr:row>33</xdr:row>
                    <xdr:rowOff>0</xdr:rowOff>
                  </to>
                </anchor>
              </controlPr>
            </control>
          </mc:Choice>
        </mc:AlternateContent>
        <mc:AlternateContent xmlns:mc="http://schemas.openxmlformats.org/markup-compatibility/2006">
          <mc:Choice Requires="x14">
            <control shapeId="1844252" r:id="rId32" name="Check Box 28">
              <controlPr defaultSize="0" autoFill="0" autoLine="0" autoPict="0">
                <anchor moveWithCells="1">
                  <from>
                    <xdr:col>0</xdr:col>
                    <xdr:colOff>0</xdr:colOff>
                    <xdr:row>33</xdr:row>
                    <xdr:rowOff>0</xdr:rowOff>
                  </from>
                  <to>
                    <xdr:col>1</xdr:col>
                    <xdr:colOff>47625</xdr:colOff>
                    <xdr:row>34</xdr:row>
                    <xdr:rowOff>0</xdr:rowOff>
                  </to>
                </anchor>
              </controlPr>
            </control>
          </mc:Choice>
        </mc:AlternateContent>
        <mc:AlternateContent xmlns:mc="http://schemas.openxmlformats.org/markup-compatibility/2006">
          <mc:Choice Requires="x14">
            <control shapeId="1844253" r:id="rId33" name="Check Box 29">
              <controlPr defaultSize="0" autoFill="0" autoLine="0" autoPict="0">
                <anchor moveWithCells="1">
                  <from>
                    <xdr:col>0</xdr:col>
                    <xdr:colOff>0</xdr:colOff>
                    <xdr:row>34</xdr:row>
                    <xdr:rowOff>0</xdr:rowOff>
                  </from>
                  <to>
                    <xdr:col>1</xdr:col>
                    <xdr:colOff>47625</xdr:colOff>
                    <xdr:row>35</xdr:row>
                    <xdr:rowOff>0</xdr:rowOff>
                  </to>
                </anchor>
              </controlPr>
            </control>
          </mc:Choice>
        </mc:AlternateContent>
        <mc:AlternateContent xmlns:mc="http://schemas.openxmlformats.org/markup-compatibility/2006">
          <mc:Choice Requires="x14">
            <control shapeId="1844254" r:id="rId34" name="Check Box 30">
              <controlPr defaultSize="0" autoFill="0" autoLine="0" autoPict="0">
                <anchor moveWithCells="1">
                  <from>
                    <xdr:col>0</xdr:col>
                    <xdr:colOff>0</xdr:colOff>
                    <xdr:row>35</xdr:row>
                    <xdr:rowOff>0</xdr:rowOff>
                  </from>
                  <to>
                    <xdr:col>1</xdr:col>
                    <xdr:colOff>47625</xdr:colOff>
                    <xdr:row>36</xdr:row>
                    <xdr:rowOff>0</xdr:rowOff>
                  </to>
                </anchor>
              </controlPr>
            </control>
          </mc:Choice>
        </mc:AlternateContent>
        <mc:AlternateContent xmlns:mc="http://schemas.openxmlformats.org/markup-compatibility/2006">
          <mc:Choice Requires="x14">
            <control shapeId="1844255" r:id="rId35" name="Check Box 31">
              <controlPr defaultSize="0" autoFill="0" autoLine="0" autoPict="0">
                <anchor moveWithCells="1">
                  <from>
                    <xdr:col>0</xdr:col>
                    <xdr:colOff>0</xdr:colOff>
                    <xdr:row>36</xdr:row>
                    <xdr:rowOff>0</xdr:rowOff>
                  </from>
                  <to>
                    <xdr:col>1</xdr:col>
                    <xdr:colOff>47625</xdr:colOff>
                    <xdr:row>37</xdr:row>
                    <xdr:rowOff>0</xdr:rowOff>
                  </to>
                </anchor>
              </controlPr>
            </control>
          </mc:Choice>
        </mc:AlternateContent>
        <mc:AlternateContent xmlns:mc="http://schemas.openxmlformats.org/markup-compatibility/2006">
          <mc:Choice Requires="x14">
            <control shapeId="1844256" r:id="rId36" name="Check Box 32">
              <controlPr defaultSize="0" autoFill="0" autoLine="0" autoPict="0">
                <anchor moveWithCells="1">
                  <from>
                    <xdr:col>0</xdr:col>
                    <xdr:colOff>0</xdr:colOff>
                    <xdr:row>37</xdr:row>
                    <xdr:rowOff>0</xdr:rowOff>
                  </from>
                  <to>
                    <xdr:col>1</xdr:col>
                    <xdr:colOff>47625</xdr:colOff>
                    <xdr:row>38</xdr:row>
                    <xdr:rowOff>0</xdr:rowOff>
                  </to>
                </anchor>
              </controlPr>
            </control>
          </mc:Choice>
        </mc:AlternateContent>
        <mc:AlternateContent xmlns:mc="http://schemas.openxmlformats.org/markup-compatibility/2006">
          <mc:Choice Requires="x14">
            <control shapeId="1844257" r:id="rId37" name="Check Box 33">
              <controlPr defaultSize="0" autoFill="0" autoLine="0" autoPict="0">
                <anchor moveWithCells="1">
                  <from>
                    <xdr:col>0</xdr:col>
                    <xdr:colOff>0</xdr:colOff>
                    <xdr:row>38</xdr:row>
                    <xdr:rowOff>0</xdr:rowOff>
                  </from>
                  <to>
                    <xdr:col>1</xdr:col>
                    <xdr:colOff>47625</xdr:colOff>
                    <xdr:row>39</xdr:row>
                    <xdr:rowOff>0</xdr:rowOff>
                  </to>
                </anchor>
              </controlPr>
            </control>
          </mc:Choice>
        </mc:AlternateContent>
        <mc:AlternateContent xmlns:mc="http://schemas.openxmlformats.org/markup-compatibility/2006">
          <mc:Choice Requires="x14">
            <control shapeId="1844258" r:id="rId38" name="Check Box 34">
              <controlPr defaultSize="0" autoFill="0" autoLine="0" autoPict="0">
                <anchor moveWithCells="1">
                  <from>
                    <xdr:col>0</xdr:col>
                    <xdr:colOff>0</xdr:colOff>
                    <xdr:row>39</xdr:row>
                    <xdr:rowOff>0</xdr:rowOff>
                  </from>
                  <to>
                    <xdr:col>1</xdr:col>
                    <xdr:colOff>47625</xdr:colOff>
                    <xdr:row>40</xdr:row>
                    <xdr:rowOff>0</xdr:rowOff>
                  </to>
                </anchor>
              </controlPr>
            </control>
          </mc:Choice>
        </mc:AlternateContent>
        <mc:AlternateContent xmlns:mc="http://schemas.openxmlformats.org/markup-compatibility/2006">
          <mc:Choice Requires="x14">
            <control shapeId="1844259" r:id="rId39" name="Check Box 35">
              <controlPr defaultSize="0" autoFill="0" autoLine="0" autoPict="0">
                <anchor moveWithCells="1">
                  <from>
                    <xdr:col>0</xdr:col>
                    <xdr:colOff>0</xdr:colOff>
                    <xdr:row>40</xdr:row>
                    <xdr:rowOff>0</xdr:rowOff>
                  </from>
                  <to>
                    <xdr:col>1</xdr:col>
                    <xdr:colOff>47625</xdr:colOff>
                    <xdr:row>41</xdr:row>
                    <xdr:rowOff>0</xdr:rowOff>
                  </to>
                </anchor>
              </controlPr>
            </control>
          </mc:Choice>
        </mc:AlternateContent>
        <mc:AlternateContent xmlns:mc="http://schemas.openxmlformats.org/markup-compatibility/2006">
          <mc:Choice Requires="x14">
            <control shapeId="1844260" r:id="rId40" name="Check Box 36">
              <controlPr defaultSize="0" autoFill="0" autoLine="0" autoPict="0">
                <anchor moveWithCells="1">
                  <from>
                    <xdr:col>0</xdr:col>
                    <xdr:colOff>0</xdr:colOff>
                    <xdr:row>41</xdr:row>
                    <xdr:rowOff>0</xdr:rowOff>
                  </from>
                  <to>
                    <xdr:col>1</xdr:col>
                    <xdr:colOff>47625</xdr:colOff>
                    <xdr:row>42</xdr:row>
                    <xdr:rowOff>0</xdr:rowOff>
                  </to>
                </anchor>
              </controlPr>
            </control>
          </mc:Choice>
        </mc:AlternateContent>
        <mc:AlternateContent xmlns:mc="http://schemas.openxmlformats.org/markup-compatibility/2006">
          <mc:Choice Requires="x14">
            <control shapeId="1844261" r:id="rId41" name="Check Box 37">
              <controlPr defaultSize="0" autoFill="0" autoLine="0" autoPict="0">
                <anchor moveWithCells="1">
                  <from>
                    <xdr:col>0</xdr:col>
                    <xdr:colOff>0</xdr:colOff>
                    <xdr:row>42</xdr:row>
                    <xdr:rowOff>0</xdr:rowOff>
                  </from>
                  <to>
                    <xdr:col>1</xdr:col>
                    <xdr:colOff>47625</xdr:colOff>
                    <xdr:row>43</xdr:row>
                    <xdr:rowOff>0</xdr:rowOff>
                  </to>
                </anchor>
              </controlPr>
            </control>
          </mc:Choice>
        </mc:AlternateContent>
        <mc:AlternateContent xmlns:mc="http://schemas.openxmlformats.org/markup-compatibility/2006">
          <mc:Choice Requires="x14">
            <control shapeId="1844262" r:id="rId42" name="Check Box 38">
              <controlPr defaultSize="0" autoFill="0" autoLine="0" autoPict="0">
                <anchor moveWithCells="1">
                  <from>
                    <xdr:col>0</xdr:col>
                    <xdr:colOff>0</xdr:colOff>
                    <xdr:row>43</xdr:row>
                    <xdr:rowOff>0</xdr:rowOff>
                  </from>
                  <to>
                    <xdr:col>1</xdr:col>
                    <xdr:colOff>47625</xdr:colOff>
                    <xdr:row>44</xdr:row>
                    <xdr:rowOff>0</xdr:rowOff>
                  </to>
                </anchor>
              </controlPr>
            </control>
          </mc:Choice>
        </mc:AlternateContent>
        <mc:AlternateContent xmlns:mc="http://schemas.openxmlformats.org/markup-compatibility/2006">
          <mc:Choice Requires="x14">
            <control shapeId="1844263" r:id="rId43" name="Check Box 39">
              <controlPr defaultSize="0" autoFill="0" autoLine="0" autoPict="0">
                <anchor moveWithCells="1">
                  <from>
                    <xdr:col>0</xdr:col>
                    <xdr:colOff>0</xdr:colOff>
                    <xdr:row>44</xdr:row>
                    <xdr:rowOff>0</xdr:rowOff>
                  </from>
                  <to>
                    <xdr:col>1</xdr:col>
                    <xdr:colOff>47625</xdr:colOff>
                    <xdr:row>45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31"/>
  <sheetViews>
    <sheetView windowProtection="1" view="pageLayout" zoomScaleNormal="100" workbookViewId="0">
      <selection activeCell="B6" sqref="B6"/>
    </sheetView>
  </sheetViews>
  <sheetFormatPr defaultColWidth="9.140625" defaultRowHeight="12.75"/>
  <cols>
    <col min="1" max="1" width="9.140625" style="14"/>
    <col min="2" max="2" width="9.85546875" style="14" customWidth="1"/>
    <col min="3" max="3" width="12" style="14" customWidth="1"/>
    <col min="4" max="4" width="5.28515625" style="14" customWidth="1"/>
    <col min="5" max="5" width="7.140625" style="14" customWidth="1"/>
    <col min="6" max="6" width="4.28515625" style="14" customWidth="1"/>
    <col min="7" max="7" width="4.140625" style="14" customWidth="1"/>
    <col min="8" max="9" width="9.140625" style="14"/>
    <col min="10" max="10" width="4.140625" style="14" customWidth="1"/>
    <col min="11" max="11" width="10.85546875" style="14" customWidth="1"/>
    <col min="12" max="12" width="10.85546875" style="14" hidden="1" customWidth="1"/>
    <col min="13" max="13" width="5.42578125" style="14" customWidth="1"/>
    <col min="14" max="16384" width="9.140625" style="14"/>
  </cols>
  <sheetData>
    <row r="1" spans="1:13" ht="30" customHeight="1" thickBot="1">
      <c r="A1" s="1620" t="s">
        <v>850</v>
      </c>
      <c r="B1" s="1621"/>
      <c r="C1" s="1621"/>
      <c r="D1" s="1621"/>
      <c r="E1" s="1621"/>
      <c r="F1" s="1621"/>
      <c r="G1" s="1621"/>
      <c r="H1" s="1621"/>
      <c r="I1" s="1621"/>
      <c r="J1" s="1621"/>
      <c r="K1" s="1621"/>
      <c r="L1" s="1621"/>
      <c r="M1" s="1622"/>
    </row>
    <row r="2" spans="1:13" ht="6.75" customHeight="1" thickBot="1"/>
    <row r="3" spans="1:13">
      <c r="A3" s="811" t="s">
        <v>851</v>
      </c>
      <c r="B3" s="1623"/>
      <c r="C3" s="1623"/>
      <c r="D3" s="1623"/>
      <c r="E3" s="1623"/>
      <c r="F3" s="1623"/>
      <c r="G3" s="1623"/>
      <c r="H3" s="812" t="s">
        <v>852</v>
      </c>
      <c r="I3" s="1611"/>
      <c r="J3" s="1611"/>
      <c r="K3" s="1611"/>
      <c r="L3" s="1611"/>
      <c r="M3" s="1624"/>
    </row>
    <row r="4" spans="1:13">
      <c r="A4" s="813" t="s">
        <v>853</v>
      </c>
      <c r="B4" s="814"/>
      <c r="C4" s="1625"/>
      <c r="D4" s="1625"/>
      <c r="E4" s="815"/>
      <c r="F4" s="815"/>
      <c r="G4" s="815"/>
      <c r="H4" s="816" t="s">
        <v>854</v>
      </c>
      <c r="I4" s="1625"/>
      <c r="J4" s="1625"/>
      <c r="K4" s="1625"/>
      <c r="L4" s="1625"/>
      <c r="M4" s="1626"/>
    </row>
    <row r="5" spans="1:13">
      <c r="A5" s="817" t="s">
        <v>855</v>
      </c>
      <c r="B5" s="818"/>
      <c r="C5" s="818"/>
      <c r="D5" s="1627"/>
      <c r="E5" s="1628"/>
      <c r="G5" s="633"/>
      <c r="J5" s="1561"/>
      <c r="K5" s="1561"/>
      <c r="L5" s="1561"/>
      <c r="M5" s="1629"/>
    </row>
    <row r="6" spans="1:13">
      <c r="A6" s="819" t="s">
        <v>856</v>
      </c>
      <c r="D6" s="1630"/>
      <c r="E6" s="1561"/>
      <c r="J6" s="1561"/>
      <c r="K6" s="1561"/>
      <c r="L6" s="1561"/>
      <c r="M6" s="1629"/>
    </row>
    <row r="7" spans="1:13" ht="13.5" thickBot="1">
      <c r="A7" s="820" t="s">
        <v>857</v>
      </c>
      <c r="B7" s="821"/>
      <c r="C7" s="821"/>
      <c r="D7" s="1631"/>
      <c r="E7" s="1632"/>
      <c r="F7" s="821"/>
      <c r="G7" s="821"/>
      <c r="H7" s="821"/>
      <c r="I7" s="821"/>
      <c r="J7" s="822"/>
      <c r="K7" s="822"/>
      <c r="L7" s="822"/>
      <c r="M7" s="823"/>
    </row>
    <row r="8" spans="1:13" ht="6.75" customHeight="1" thickBot="1"/>
    <row r="9" spans="1:13">
      <c r="A9" s="824">
        <v>1</v>
      </c>
      <c r="B9" s="1610" t="s">
        <v>858</v>
      </c>
      <c r="C9" s="1611"/>
      <c r="D9" s="1612"/>
      <c r="E9" s="1612"/>
      <c r="F9" s="748"/>
      <c r="G9" s="748"/>
      <c r="H9" s="748"/>
      <c r="I9" s="748"/>
      <c r="J9" s="748"/>
      <c r="K9" s="748"/>
      <c r="L9" s="748"/>
      <c r="M9" s="825"/>
    </row>
    <row r="10" spans="1:13" ht="26.25" customHeight="1">
      <c r="A10" s="1617" t="s">
        <v>859</v>
      </c>
      <c r="B10" s="1618"/>
      <c r="C10" s="1618"/>
      <c r="D10" s="1618"/>
      <c r="E10" s="1618"/>
      <c r="F10" s="1618"/>
      <c r="G10" s="1618"/>
      <c r="H10" s="1618"/>
      <c r="I10" s="1618"/>
      <c r="J10" s="1618"/>
      <c r="K10" s="1618"/>
      <c r="L10" s="1618"/>
      <c r="M10" s="1619"/>
    </row>
    <row r="11" spans="1:13" ht="74.25" customHeight="1">
      <c r="A11" s="1601"/>
      <c r="B11" s="1602"/>
      <c r="C11" s="1602"/>
      <c r="D11" s="1602"/>
      <c r="E11" s="1602"/>
      <c r="F11" s="1602"/>
      <c r="G11" s="1602"/>
      <c r="H11" s="1602"/>
      <c r="I11" s="1602"/>
      <c r="J11" s="1602"/>
      <c r="K11" s="1602"/>
      <c r="L11" s="1602"/>
      <c r="M11" s="1603"/>
    </row>
    <row r="12" spans="1:13" ht="13.5" customHeight="1">
      <c r="A12" s="1604" t="s">
        <v>860</v>
      </c>
      <c r="B12" s="1605"/>
      <c r="C12" s="1605"/>
      <c r="D12" s="1605"/>
      <c r="E12" s="1605"/>
      <c r="F12" s="1605"/>
      <c r="G12" s="1605"/>
      <c r="H12" s="1605"/>
      <c r="I12" s="1605"/>
      <c r="J12" s="1605"/>
      <c r="K12" s="1605"/>
      <c r="L12" s="1605"/>
      <c r="M12" s="1606"/>
    </row>
    <row r="13" spans="1:13" ht="74.25" customHeight="1" thickBot="1">
      <c r="A13" s="1607"/>
      <c r="B13" s="1608"/>
      <c r="C13" s="1608"/>
      <c r="D13" s="1608"/>
      <c r="E13" s="1608"/>
      <c r="F13" s="1608"/>
      <c r="G13" s="1608"/>
      <c r="H13" s="1608"/>
      <c r="I13" s="1608"/>
      <c r="J13" s="1608"/>
      <c r="K13" s="1608"/>
      <c r="L13" s="1608"/>
      <c r="M13" s="1609"/>
    </row>
    <row r="14" spans="1:13" ht="8.25" customHeight="1" thickBot="1"/>
    <row r="15" spans="1:13">
      <c r="A15" s="824">
        <v>2</v>
      </c>
      <c r="B15" s="1610" t="s">
        <v>858</v>
      </c>
      <c r="C15" s="1611"/>
      <c r="D15" s="1616"/>
      <c r="E15" s="1612"/>
      <c r="F15" s="748"/>
      <c r="G15" s="748"/>
      <c r="H15" s="748"/>
      <c r="I15" s="748"/>
      <c r="J15" s="748"/>
      <c r="K15" s="748"/>
      <c r="L15" s="748"/>
      <c r="M15" s="825"/>
    </row>
    <row r="16" spans="1:13">
      <c r="A16" s="1613" t="s">
        <v>859</v>
      </c>
      <c r="B16" s="1614"/>
      <c r="C16" s="1614"/>
      <c r="D16" s="1614"/>
      <c r="E16" s="1614"/>
      <c r="F16" s="1614"/>
      <c r="G16" s="1614"/>
      <c r="H16" s="1614"/>
      <c r="I16" s="1614"/>
      <c r="J16" s="1614"/>
      <c r="K16" s="1614"/>
      <c r="L16" s="1614"/>
      <c r="M16" s="1615"/>
    </row>
    <row r="17" spans="1:13" ht="74.25" customHeight="1">
      <c r="A17" s="1601"/>
      <c r="B17" s="1602"/>
      <c r="C17" s="1602"/>
      <c r="D17" s="1602"/>
      <c r="E17" s="1602"/>
      <c r="F17" s="1602"/>
      <c r="G17" s="1602"/>
      <c r="H17" s="1602"/>
      <c r="I17" s="1602"/>
      <c r="J17" s="1602"/>
      <c r="K17" s="1602"/>
      <c r="L17" s="1602"/>
      <c r="M17" s="1603"/>
    </row>
    <row r="18" spans="1:13">
      <c r="A18" s="1604" t="s">
        <v>860</v>
      </c>
      <c r="B18" s="1605"/>
      <c r="C18" s="1605"/>
      <c r="D18" s="1605"/>
      <c r="E18" s="1605"/>
      <c r="F18" s="1605"/>
      <c r="G18" s="1605"/>
      <c r="H18" s="1605"/>
      <c r="I18" s="1605"/>
      <c r="J18" s="1605"/>
      <c r="K18" s="1605"/>
      <c r="L18" s="1605"/>
      <c r="M18" s="1606"/>
    </row>
    <row r="19" spans="1:13" ht="74.25" customHeight="1" thickBot="1">
      <c r="A19" s="1607"/>
      <c r="B19" s="1608"/>
      <c r="C19" s="1608"/>
      <c r="D19" s="1608"/>
      <c r="E19" s="1608"/>
      <c r="F19" s="1608"/>
      <c r="G19" s="1608"/>
      <c r="H19" s="1608"/>
      <c r="I19" s="1608"/>
      <c r="J19" s="1608"/>
      <c r="K19" s="1608"/>
      <c r="L19" s="1608"/>
      <c r="M19" s="1609"/>
    </row>
    <row r="20" spans="1:13" ht="13.5" thickBot="1"/>
    <row r="21" spans="1:13">
      <c r="A21" s="824">
        <v>3</v>
      </c>
      <c r="B21" s="1610" t="s">
        <v>858</v>
      </c>
      <c r="C21" s="1611"/>
      <c r="D21" s="1616"/>
      <c r="E21" s="1612"/>
      <c r="F21" s="748"/>
      <c r="G21" s="748"/>
      <c r="H21" s="748"/>
      <c r="I21" s="748"/>
      <c r="J21" s="748"/>
      <c r="K21" s="748"/>
      <c r="L21" s="748"/>
      <c r="M21" s="825"/>
    </row>
    <row r="22" spans="1:13">
      <c r="A22" s="1613" t="s">
        <v>859</v>
      </c>
      <c r="B22" s="1614"/>
      <c r="C22" s="1614"/>
      <c r="D22" s="1614"/>
      <c r="E22" s="1614"/>
      <c r="F22" s="1614"/>
      <c r="G22" s="1614"/>
      <c r="H22" s="1614"/>
      <c r="I22" s="1614"/>
      <c r="J22" s="1614"/>
      <c r="K22" s="1614"/>
      <c r="L22" s="1614"/>
      <c r="M22" s="1615"/>
    </row>
    <row r="23" spans="1:13" ht="74.25" customHeight="1">
      <c r="A23" s="1601"/>
      <c r="B23" s="1602"/>
      <c r="C23" s="1602"/>
      <c r="D23" s="1602"/>
      <c r="E23" s="1602"/>
      <c r="F23" s="1602"/>
      <c r="G23" s="1602"/>
      <c r="H23" s="1602"/>
      <c r="I23" s="1602"/>
      <c r="J23" s="1602"/>
      <c r="K23" s="1602"/>
      <c r="L23" s="1602"/>
      <c r="M23" s="1603"/>
    </row>
    <row r="24" spans="1:13">
      <c r="A24" s="1604" t="s">
        <v>860</v>
      </c>
      <c r="B24" s="1605"/>
      <c r="C24" s="1605"/>
      <c r="D24" s="1605"/>
      <c r="E24" s="1605"/>
      <c r="F24" s="1605"/>
      <c r="G24" s="1605"/>
      <c r="H24" s="1605"/>
      <c r="I24" s="1605"/>
      <c r="J24" s="1605"/>
      <c r="K24" s="1605"/>
      <c r="L24" s="1605"/>
      <c r="M24" s="1606"/>
    </row>
    <row r="25" spans="1:13" ht="74.25" customHeight="1" thickBot="1">
      <c r="A25" s="1607"/>
      <c r="B25" s="1608"/>
      <c r="C25" s="1608"/>
      <c r="D25" s="1608"/>
      <c r="E25" s="1608"/>
      <c r="F25" s="1608"/>
      <c r="G25" s="1608"/>
      <c r="H25" s="1608"/>
      <c r="I25" s="1608"/>
      <c r="J25" s="1608"/>
      <c r="K25" s="1608"/>
      <c r="L25" s="1608"/>
      <c r="M25" s="1609"/>
    </row>
    <row r="26" spans="1:13" ht="13.5" thickBot="1"/>
    <row r="27" spans="1:13">
      <c r="A27" s="824">
        <v>4</v>
      </c>
      <c r="B27" s="1610" t="s">
        <v>858</v>
      </c>
      <c r="C27" s="1611"/>
      <c r="D27" s="1612"/>
      <c r="E27" s="1612"/>
      <c r="F27" s="748"/>
      <c r="G27" s="748"/>
      <c r="H27" s="748"/>
      <c r="I27" s="748"/>
      <c r="J27" s="748"/>
      <c r="K27" s="748"/>
      <c r="L27" s="748"/>
      <c r="M27" s="825"/>
    </row>
    <row r="28" spans="1:13">
      <c r="A28" s="1613" t="s">
        <v>859</v>
      </c>
      <c r="B28" s="1614"/>
      <c r="C28" s="1614"/>
      <c r="D28" s="1614"/>
      <c r="E28" s="1614"/>
      <c r="F28" s="1614"/>
      <c r="G28" s="1614"/>
      <c r="H28" s="1614"/>
      <c r="I28" s="1614"/>
      <c r="J28" s="1614"/>
      <c r="K28" s="1614"/>
      <c r="L28" s="1614"/>
      <c r="M28" s="1615"/>
    </row>
    <row r="29" spans="1:13" ht="74.25" customHeight="1">
      <c r="A29" s="1601"/>
      <c r="B29" s="1602"/>
      <c r="C29" s="1602"/>
      <c r="D29" s="1602"/>
      <c r="E29" s="1602"/>
      <c r="F29" s="1602"/>
      <c r="G29" s="1602"/>
      <c r="H29" s="1602"/>
      <c r="I29" s="1602"/>
      <c r="J29" s="1602"/>
      <c r="K29" s="1602"/>
      <c r="L29" s="1602"/>
      <c r="M29" s="1603"/>
    </row>
    <row r="30" spans="1:13">
      <c r="A30" s="1604" t="s">
        <v>860</v>
      </c>
      <c r="B30" s="1605"/>
      <c r="C30" s="1605"/>
      <c r="D30" s="1605"/>
      <c r="E30" s="1605"/>
      <c r="F30" s="1605"/>
      <c r="G30" s="1605"/>
      <c r="H30" s="1605"/>
      <c r="I30" s="1605"/>
      <c r="J30" s="1605"/>
      <c r="K30" s="1605"/>
      <c r="L30" s="1605"/>
      <c r="M30" s="1606"/>
    </row>
    <row r="31" spans="1:13" ht="74.25" customHeight="1" thickBot="1">
      <c r="A31" s="1607"/>
      <c r="B31" s="1608"/>
      <c r="C31" s="1608"/>
      <c r="D31" s="1608"/>
      <c r="E31" s="1608"/>
      <c r="F31" s="1608"/>
      <c r="G31" s="1608"/>
      <c r="H31" s="1608"/>
      <c r="I31" s="1608"/>
      <c r="J31" s="1608"/>
      <c r="K31" s="1608"/>
      <c r="L31" s="1608"/>
      <c r="M31" s="1609"/>
    </row>
  </sheetData>
  <mergeCells count="34">
    <mergeCell ref="A10:M10"/>
    <mergeCell ref="A1:M1"/>
    <mergeCell ref="B3:G3"/>
    <mergeCell ref="I3:M3"/>
    <mergeCell ref="C4:D4"/>
    <mergeCell ref="I4:M4"/>
    <mergeCell ref="D5:E5"/>
    <mergeCell ref="J5:M5"/>
    <mergeCell ref="D6:E6"/>
    <mergeCell ref="J6:M6"/>
    <mergeCell ref="D7:E7"/>
    <mergeCell ref="B9:C9"/>
    <mergeCell ref="D9:E9"/>
    <mergeCell ref="A22:M22"/>
    <mergeCell ref="A11:M11"/>
    <mergeCell ref="A12:M12"/>
    <mergeCell ref="A13:M13"/>
    <mergeCell ref="B15:C15"/>
    <mergeCell ref="D15:E15"/>
    <mergeCell ref="A16:M16"/>
    <mergeCell ref="A17:M17"/>
    <mergeCell ref="A18:M18"/>
    <mergeCell ref="A19:M19"/>
    <mergeCell ref="B21:C21"/>
    <mergeCell ref="D21:E21"/>
    <mergeCell ref="A29:M29"/>
    <mergeCell ref="A30:M30"/>
    <mergeCell ref="A31:M31"/>
    <mergeCell ref="A23:M23"/>
    <mergeCell ref="A24:M24"/>
    <mergeCell ref="A25:M25"/>
    <mergeCell ref="B27:C27"/>
    <mergeCell ref="D27:E27"/>
    <mergeCell ref="A28:M28"/>
  </mergeCells>
  <pageMargins left="0.75" right="0.77031249999999996" top="1.0559375" bottom="0.82" header="0.5" footer="0.5"/>
  <pageSetup fitToHeight="2" orientation="portrait" r:id="rId1"/>
  <headerFooter alignWithMargins="0">
    <oddHeader>&amp;L&amp;G&amp;C&amp;"Arial,Bold"&amp;9Existing Building Commissioning (ECBx) Program
Facility Change Tracking Form&amp;R&amp;G</oddHeader>
    <oddFooter xml:space="preserve">&amp;L&amp;8Page &amp;P of &amp;N&amp;R&amp;8&amp;F  10-13-16 
</oddFooter>
  </headerFooter>
  <rowBreaks count="1" manualBreakCount="1">
    <brk id="23"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A42C7DE3DCD4429381E6F85C5144D5" ma:contentTypeVersion="16" ma:contentTypeDescription="Create a new document." ma:contentTypeScope="" ma:versionID="93fd4188cd091b808ca097210144f99b">
  <xsd:schema xmlns:xsd="http://www.w3.org/2001/XMLSchema" xmlns:xs="http://www.w3.org/2001/XMLSchema" xmlns:p="http://schemas.microsoft.com/office/2006/metadata/properties" xmlns:ns2="ed33ce6a-d3d6-4727-b4be-76275490dcf4" xmlns:ns3="6c35517e-7766-4d44-85b7-e67ac484ae0f" xmlns:ns4="97c2a25c-25db-4634-b347-87ab0af10b27" targetNamespace="http://schemas.microsoft.com/office/2006/metadata/properties" ma:root="true" ma:fieldsID="b2b438f06cea597a5cdda9391fa88b1e" ns2:_="" ns3:_="" ns4:_="">
    <xsd:import namespace="ed33ce6a-d3d6-4727-b4be-76275490dcf4"/>
    <xsd:import namespace="6c35517e-7766-4d44-85b7-e67ac484ae0f"/>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33ce6a-d3d6-4727-b4be-76275490d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35517e-7766-4d44-85b7-e67ac484ae0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883452f-dd26-42ba-83c3-99bd187c1419}" ma:internalName="TaxCatchAll" ma:showField="CatchAllData" ma:web="6c35517e-7766-4d44-85b7-e67ac484ae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33ce6a-d3d6-4727-b4be-76275490dcf4">
      <Terms xmlns="http://schemas.microsoft.com/office/infopath/2007/PartnerControls"/>
    </lcf76f155ced4ddcb4097134ff3c332f>
    <TaxCatchAll xmlns="97c2a25c-25db-4634-b347-87ab0af10b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BCB505-E5D3-45CB-B2BE-E029878CFEED}"/>
</file>

<file path=customXml/itemProps2.xml><?xml version="1.0" encoding="utf-8"?>
<ds:datastoreItem xmlns:ds="http://schemas.openxmlformats.org/officeDocument/2006/customXml" ds:itemID="{44376F6F-EA18-4C6D-9145-ED99C86AF1D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e5ca5d68-8d08-4ff6-bc4f-de29920b589a"/>
    <ds:schemaRef ds:uri="d244d307-de45-491b-87ce-87dc3463deb7"/>
    <ds:schemaRef ds:uri="http://www.w3.org/XML/1998/namespace"/>
    <ds:schemaRef ds:uri="http://purl.org/dc/dcmitype/"/>
  </ds:schemaRefs>
</ds:datastoreItem>
</file>

<file path=customXml/itemProps3.xml><?xml version="1.0" encoding="utf-8"?>
<ds:datastoreItem xmlns:ds="http://schemas.openxmlformats.org/officeDocument/2006/customXml" ds:itemID="{D47003A6-263B-4DE6-BDA0-720E5D1879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132</vt:i4>
      </vt:variant>
    </vt:vector>
  </HeadingPairs>
  <TitlesOfParts>
    <vt:vector size="159" baseType="lpstr">
      <vt:lpstr>Application</vt:lpstr>
      <vt:lpstr>ScreenQuestions</vt:lpstr>
      <vt:lpstr>Application QC</vt:lpstr>
      <vt:lpstr>Incentive Calculator</vt:lpstr>
      <vt:lpstr>Cx_Schedule</vt:lpstr>
      <vt:lpstr>Commissioning ECMs</vt:lpstr>
      <vt:lpstr>Commissioning Cost</vt:lpstr>
      <vt:lpstr>Project Tracking Checklist</vt:lpstr>
      <vt:lpstr>Performance_Changes</vt:lpstr>
      <vt:lpstr>Assessment QC</vt:lpstr>
      <vt:lpstr> Assessment Payment Req</vt:lpstr>
      <vt:lpstr>Cx Payment QC</vt:lpstr>
      <vt:lpstr>Cx Payment Request</vt:lpstr>
      <vt:lpstr>Performance Payment QC</vt:lpstr>
      <vt:lpstr>Performance Payment Request</vt:lpstr>
      <vt:lpstr>Project Summary Form</vt:lpstr>
      <vt:lpstr>PAF</vt:lpstr>
      <vt:lpstr>Change Log, Version ID</vt:lpstr>
      <vt:lpstr>Log of Changes</vt:lpstr>
      <vt:lpstr>User Guide</vt:lpstr>
      <vt:lpstr>Insert Row 2</vt:lpstr>
      <vt:lpstr>Estimate QC Checklist</vt:lpstr>
      <vt:lpstr>Payment QC</vt:lpstr>
      <vt:lpstr>Estimate</vt:lpstr>
      <vt:lpstr>PSE Summary EUI Tables</vt:lpstr>
      <vt:lpstr>Measure Codes Reference</vt:lpstr>
      <vt:lpstr>HiddenTables</vt:lpstr>
      <vt:lpstr>Assembly</vt:lpstr>
      <vt:lpstr>College</vt:lpstr>
      <vt:lpstr>combined_funding_cap_ratio</vt:lpstr>
      <vt:lpstr>Application!Contact_name</vt:lpstr>
      <vt:lpstr>Contact_name</vt:lpstr>
      <vt:lpstr>Application!Contact_phone</vt:lpstr>
      <vt:lpstr>Contact_phone</vt:lpstr>
      <vt:lpstr>Application!contract_request_top_project_type</vt:lpstr>
      <vt:lpstr>contract_request_top_project_type</vt:lpstr>
      <vt:lpstr>' Assessment Payment Req'!cost_per_kwh</vt:lpstr>
      <vt:lpstr>Application!cost_per_kwh</vt:lpstr>
      <vt:lpstr>'Application QC'!cost_per_kwh</vt:lpstr>
      <vt:lpstr>'Assessment QC'!cost_per_kwh</vt:lpstr>
      <vt:lpstr>'Cx Payment QC'!cost_per_kwh</vt:lpstr>
      <vt:lpstr>'Cx Payment Request'!cost_per_kwh</vt:lpstr>
      <vt:lpstr>Estimate!cost_per_kwh</vt:lpstr>
      <vt:lpstr>'Estimate QC Checklist'!cost_per_kwh</vt:lpstr>
      <vt:lpstr>'Payment QC'!cost_per_kwh</vt:lpstr>
      <vt:lpstr>'Performance Payment QC'!cost_per_kwh</vt:lpstr>
      <vt:lpstr>'Performance Payment Request'!cost_per_kwh</vt:lpstr>
      <vt:lpstr>cost_per_kwh</vt:lpstr>
      <vt:lpstr>' Assessment Payment Req'!Criteria</vt:lpstr>
      <vt:lpstr>'Cx Payment Request'!Criteria</vt:lpstr>
      <vt:lpstr>Estimate!Criteria</vt:lpstr>
      <vt:lpstr>'Performance Payment Request'!Criteria</vt:lpstr>
      <vt:lpstr>'Project Summary Form'!Criteria</vt:lpstr>
      <vt:lpstr>electricity_cost_per_kwh</vt:lpstr>
      <vt:lpstr>Application!facility_address</vt:lpstr>
      <vt:lpstr>facility_address</vt:lpstr>
      <vt:lpstr>Application!facility_addresss_city_from_application</vt:lpstr>
      <vt:lpstr>facility_addresss_city_from_application</vt:lpstr>
      <vt:lpstr>facility_name</vt:lpstr>
      <vt:lpstr>facility_name1</vt:lpstr>
      <vt:lpstr>Application!facility_use_code_LU</vt:lpstr>
      <vt:lpstr>facility_use_code_LU</vt:lpstr>
      <vt:lpstr>funding_from_proj_sum_form</vt:lpstr>
      <vt:lpstr>Grocery</vt:lpstr>
      <vt:lpstr>HealthSvcMed</vt:lpstr>
      <vt:lpstr>HealthSvcNurs</vt:lpstr>
      <vt:lpstr>HealthSvcUn</vt:lpstr>
      <vt:lpstr>Hospital</vt:lpstr>
      <vt:lpstr>HospitalAct</vt:lpstr>
      <vt:lpstr>InstBank</vt:lpstr>
      <vt:lpstr>InstFireStat</vt:lpstr>
      <vt:lpstr>kwhsavingsrate</vt:lpstr>
      <vt:lpstr>LabHigh</vt:lpstr>
      <vt:lpstr>LabLight</vt:lpstr>
      <vt:lpstr>LabUn</vt:lpstr>
      <vt:lpstr>LibraryLarge</vt:lpstr>
      <vt:lpstr>LibraryMed</vt:lpstr>
      <vt:lpstr>LibraryMus</vt:lpstr>
      <vt:lpstr>LibrarySmall</vt:lpstr>
      <vt:lpstr>List_Incentive_Recipient</vt:lpstr>
      <vt:lpstr>Lodging</vt:lpstr>
      <vt:lpstr>Application!mailee_address_application</vt:lpstr>
      <vt:lpstr>mailee_address_application</vt:lpstr>
      <vt:lpstr>Application!mailee_city_application</vt:lpstr>
      <vt:lpstr>mailee_city_application</vt:lpstr>
      <vt:lpstr>Application!New_Construction</vt:lpstr>
      <vt:lpstr>New_Construction</vt:lpstr>
      <vt:lpstr>Offices</vt:lpstr>
      <vt:lpstr>OfficesAct</vt:lpstr>
      <vt:lpstr>OtherAqua</vt:lpstr>
      <vt:lpstr>OtherAud</vt:lpstr>
      <vt:lpstr>OtherLaund</vt:lpstr>
      <vt:lpstr>OtherShop</vt:lpstr>
      <vt:lpstr>OtherSport</vt:lpstr>
      <vt:lpstr>OtherUn</vt:lpstr>
      <vt:lpstr>Application!payee_name_application</vt:lpstr>
      <vt:lpstr>payee_name_application</vt:lpstr>
      <vt:lpstr>' Assessment Payment Req'!Print_Area</vt:lpstr>
      <vt:lpstr>Application!Print_Area</vt:lpstr>
      <vt:lpstr>'Application QC'!Print_Area</vt:lpstr>
      <vt:lpstr>'Assessment QC'!Print_Area</vt:lpstr>
      <vt:lpstr>'Commissioning Cost'!Print_Area</vt:lpstr>
      <vt:lpstr>'Commissioning ECMs'!Print_Area</vt:lpstr>
      <vt:lpstr>'Cx Payment QC'!Print_Area</vt:lpstr>
      <vt:lpstr>'Cx Payment Request'!Print_Area</vt:lpstr>
      <vt:lpstr>Estimate!Print_Area</vt:lpstr>
      <vt:lpstr>'Estimate QC Checklist'!Print_Area</vt:lpstr>
      <vt:lpstr>'Incentive Calculator'!Print_Area</vt:lpstr>
      <vt:lpstr>'Insert Row 2'!Print_Area</vt:lpstr>
      <vt:lpstr>'Log of Changes'!Print_Area</vt:lpstr>
      <vt:lpstr>'Measure Codes Reference'!Print_Area</vt:lpstr>
      <vt:lpstr>PAF!Print_Area</vt:lpstr>
      <vt:lpstr>'Payment QC'!Print_Area</vt:lpstr>
      <vt:lpstr>'Performance Payment QC'!Print_Area</vt:lpstr>
      <vt:lpstr>'Performance Payment Request'!Print_Area</vt:lpstr>
      <vt:lpstr>'Project Summary Form'!Print_Area</vt:lpstr>
      <vt:lpstr>'PSE Summary EUI Tables'!Print_Area</vt:lpstr>
      <vt:lpstr>ScreenQuestions!Print_Area</vt:lpstr>
      <vt:lpstr>'User Guide'!Print_Area</vt:lpstr>
      <vt:lpstr>' Assessment Payment Req'!Print_Titles</vt:lpstr>
      <vt:lpstr>'Cx Payment Request'!Print_Titles</vt:lpstr>
      <vt:lpstr>Estimate!Print_Titles</vt:lpstr>
      <vt:lpstr>'Insert Row 2'!Print_Titles</vt:lpstr>
      <vt:lpstr>'Performance Payment Request'!Print_Titles</vt:lpstr>
      <vt:lpstr>Performance_Changes!Print_Titles</vt:lpstr>
      <vt:lpstr>'Project Summary Form'!Print_Titles</vt:lpstr>
      <vt:lpstr>'PSE Summary EUI Tables'!Print_Titles</vt:lpstr>
      <vt:lpstr>'User Guide'!Print_Titles</vt:lpstr>
      <vt:lpstr>Application!project_address_application</vt:lpstr>
      <vt:lpstr>project_address_application</vt:lpstr>
      <vt:lpstr>Application!project_number_application</vt:lpstr>
      <vt:lpstr>project_number_application</vt:lpstr>
      <vt:lpstr>Application!Project_type_LU_on_application</vt:lpstr>
      <vt:lpstr>Project_type_LU_on_application</vt:lpstr>
      <vt:lpstr>RestFastFood</vt:lpstr>
      <vt:lpstr>RestFull</vt:lpstr>
      <vt:lpstr>RestUn</vt:lpstr>
      <vt:lpstr>Retail</vt:lpstr>
      <vt:lpstr>savings_from_proj_sum_form</vt:lpstr>
      <vt:lpstr>SchoolElem</vt:lpstr>
      <vt:lpstr>SchoolHigh</vt:lpstr>
      <vt:lpstr>SchoolK8</vt:lpstr>
      <vt:lpstr>SchoolMiddle</vt:lpstr>
      <vt:lpstr>Tax_ID</vt:lpstr>
      <vt:lpstr>total_cost_on_proj_sum</vt:lpstr>
      <vt:lpstr>' Assessment Payment Req'!total_kwh_svgs_on_proj_sum</vt:lpstr>
      <vt:lpstr>'Cx Payment Request'!total_kwh_svgs_on_proj_sum</vt:lpstr>
      <vt:lpstr>Estimate!total_kwh_svgs_on_proj_sum</vt:lpstr>
      <vt:lpstr>'Performance Payment Request'!total_kwh_svgs_on_proj_sum</vt:lpstr>
      <vt:lpstr>total_kwh_svgs_on_proj_sum</vt:lpstr>
      <vt:lpstr>' Assessment Payment Req'!total_uncapped_funding_proj_sum</vt:lpstr>
      <vt:lpstr>'Cx Payment Request'!total_uncapped_funding_proj_sum</vt:lpstr>
      <vt:lpstr>Estimate!total_uncapped_funding_proj_sum</vt:lpstr>
      <vt:lpstr>'Performance Payment Request'!total_uncapped_funding_proj_sum</vt:lpstr>
      <vt:lpstr>total_uncapped_funding_proj_sum</vt:lpstr>
      <vt:lpstr>ver_id_major</vt:lpstr>
      <vt:lpstr>ver_id_minor</vt:lpstr>
      <vt:lpstr>WarehouseRef</vt:lpstr>
      <vt:lpstr>WarehouseUn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Seattle City Light</dc:creator>
  <cp:lastModifiedBy>Porteshawver, Alex</cp:lastModifiedBy>
  <cp:lastPrinted>2024-08-08T04:52:20Z</cp:lastPrinted>
  <dcterms:created xsi:type="dcterms:W3CDTF">2010-10-05T18:06:54Z</dcterms:created>
  <dcterms:modified xsi:type="dcterms:W3CDTF">2024-11-27T21:36:58Z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xt_type_list" linkTarget="prop_fixt_type_list">
    <vt:r8>0</vt:r8>
  </property>
  <property fmtid="{D5CDD505-2E9C-101B-9397-08002B2CF9AE}" pid="3" name="Fixture" linkTarget="Prop_Fixture">
    <vt:lpwstr/>
  </property>
  <property fmtid="{D5CDD505-2E9C-101B-9397-08002B2CF9AE}" pid="4" name="Fixture_LU" linkTarget="Prop_Fixture_LU">
    <vt:r8>0</vt:r8>
  </property>
  <property fmtid="{D5CDD505-2E9C-101B-9397-08002B2CF9AE}" pid="5" name="Fixture_LU_Col" linkTarget="Prop_Fixture_LU_Col">
    <vt:lpwstr/>
  </property>
  <property fmtid="{D5CDD505-2E9C-101B-9397-08002B2CF9AE}" pid="6" name="Fixture_LU_Hgt" linkTarget="Prop_Fixture_LU_Hgt">
    <vt:lpwstr/>
  </property>
  <property fmtid="{D5CDD505-2E9C-101B-9397-08002B2CF9AE}" pid="7" name="Fixture_Sel_LU" linkTarget="Prop_Fixture_Sel_LU">
    <vt:lpwstr/>
  </property>
  <property fmtid="{D5CDD505-2E9C-101B-9397-08002B2CF9AE}" pid="8" name="Fixture_Sel_LU_Hgt" linkTarget="Prop_Fixture_Sel_LU_Hgt">
    <vt:lpwstr/>
  </property>
  <property fmtid="{D5CDD505-2E9C-101B-9397-08002B2CF9AE}" pid="9" name="Fixture_Sel_LU_Row" linkTarget="Prop_Fixture_Sel_LU_Row">
    <vt:lpwstr/>
  </property>
  <property fmtid="{D5CDD505-2E9C-101B-9397-08002B2CF9AE}" pid="10" name="Fixtures" linkTarget="Prop_Fixtures">
    <vt:lpwstr/>
  </property>
  <property fmtid="{D5CDD505-2E9C-101B-9397-08002B2CF9AE}" pid="11" name="fixt_type_list_do_not_delete" linkTarget="prop_fixt_type_list_do_not_delete">
    <vt:r8>0</vt:r8>
  </property>
  <property fmtid="{D5CDD505-2E9C-101B-9397-08002B2CF9AE}" pid="12" name="type_LU" linkTarget="prop_type_LU">
    <vt:r8>0</vt:r8>
  </property>
  <property fmtid="{D5CDD505-2E9C-101B-9397-08002B2CF9AE}" pid="13" name="Type_sel" linkTarget="Prop_Type_sel">
    <vt:r8>0</vt:r8>
  </property>
  <property fmtid="{D5CDD505-2E9C-101B-9397-08002B2CF9AE}" pid="14" name="fixt_LU" linkTarget="prop_fixt_LU">
    <vt:lpwstr>#VALUE!</vt:lpwstr>
  </property>
  <property fmtid="{D5CDD505-2E9C-101B-9397-08002B2CF9AE}" pid="15" name="Count" linkTarget="Prop_Count">
    <vt:r8>2.70610484137928E-308</vt:r8>
  </property>
  <property fmtid="{D5CDD505-2E9C-101B-9397-08002B2CF9AE}" pid="16" name="Fixture_LU_Sel" linkTarget="Prop_Fixture_LU_Sel">
    <vt:lpwstr>#NAME?</vt:lpwstr>
  </property>
  <property fmtid="{D5CDD505-2E9C-101B-9397-08002B2CF9AE}" pid="17" name="type" linkTarget="prop_type">
    <vt:lpwstr>#NAME?</vt:lpwstr>
  </property>
  <property fmtid="{D5CDD505-2E9C-101B-9397-08002B2CF9AE}" pid="18" name="Type_LU_sel" linkTarget="Prop_Type_LU_sel">
    <vt:lpwstr>#NAME?</vt:lpwstr>
  </property>
  <property fmtid="{D5CDD505-2E9C-101B-9397-08002B2CF9AE}" pid="19" name="type_2" linkTarget="prop_type_2">
    <vt:lpwstr>#REF!</vt:lpwstr>
  </property>
  <property fmtid="{D5CDD505-2E9C-101B-9397-08002B2CF9AE}" pid="20" name="fixt_sched_FC" linkTarget="prop_fixt_sched_FC">
    <vt:r8>0</vt:r8>
  </property>
  <property fmtid="{D5CDD505-2E9C-101B-9397-08002B2CF9AE}" pid="21" name="fixt_sched_FC2" linkTarget="prop_fixt_sched_FC2">
    <vt:r8>3.05313089577526E-295</vt:r8>
  </property>
  <property fmtid="{D5CDD505-2E9C-101B-9397-08002B2CF9AE}" pid="22" name="fixt_sched" linkTarget="prop_fixt_sched">
    <vt:r8>0</vt:r8>
  </property>
  <property fmtid="{D5CDD505-2E9C-101B-9397-08002B2CF9AE}" pid="23" name="fixt_id_pull_down" linkTarget="prop_fixt_id_pull_down">
    <vt:lpwstr>P1- hall fixtures</vt:lpwstr>
  </property>
  <property fmtid="{D5CDD505-2E9C-101B-9397-08002B2CF9AE}" pid="24" name="fixt_id_list" linkTarget="prop_fixt_id_list">
    <vt:r8>0</vt:r8>
  </property>
  <property fmtid="{D5CDD505-2E9C-101B-9397-08002B2CF9AE}" pid="25" name="fixt" linkTarget="prop_fixt">
    <vt:r8>0</vt:r8>
  </property>
  <property fmtid="{D5CDD505-2E9C-101B-9397-08002B2CF9AE}" pid="26" name="fixt_id" linkTarget="prop_fixt_id">
    <vt:r8>0</vt:r8>
  </property>
  <property fmtid="{D5CDD505-2E9C-101B-9397-08002B2CF9AE}" pid="27" name="fixt_for_pull_down" linkTarget="prop_fixt_for_pull_down">
    <vt:r8>0</vt:r8>
  </property>
  <property fmtid="{D5CDD505-2E9C-101B-9397-08002B2CF9AE}" pid="28" name="fixtures_for_pull_down" linkTarget="prop_fixtures_for_pull_down">
    <vt:r8>0</vt:r8>
  </property>
  <property fmtid="{D5CDD505-2E9C-101B-9397-08002B2CF9AE}" pid="29" name="fixt_types_list" linkTarget="prop_fixt_types_list">
    <vt:r8>0</vt:r8>
  </property>
  <property fmtid="{D5CDD505-2E9C-101B-9397-08002B2CF9AE}" pid="30" name="WorkbookGuid">
    <vt:lpwstr>44a1c815-1749-4551-a7cf-a7a474e910e8</vt:lpwstr>
  </property>
  <property fmtid="{D5CDD505-2E9C-101B-9397-08002B2CF9AE}" pid="31" name="ContentTypeId">
    <vt:lpwstr>0x010100FAA42C7DE3DCD4429381E6F85C5144D5</vt:lpwstr>
  </property>
  <property fmtid="{D5CDD505-2E9C-101B-9397-08002B2CF9AE}" pid="32" name="MediaServiceImageTags">
    <vt:lpwstr/>
  </property>
</Properties>
</file>